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0" yWindow="0" windowWidth="28800" windowHeight="17460" tabRatio="816" firstSheet="15" activeTab="21"/>
  </bookViews>
  <sheets>
    <sheet name="Table 2.1" sheetId="2" r:id="rId1"/>
    <sheet name="Table 2.2" sheetId="3" r:id="rId2"/>
    <sheet name="Table 2.3" sheetId="4" r:id="rId3"/>
    <sheet name="Table 3.1" sheetId="8" r:id="rId4"/>
    <sheet name="Table 3.2" sheetId="9" r:id="rId5"/>
    <sheet name="Table 3.3" sheetId="10" r:id="rId6"/>
    <sheet name="Table3.4" sheetId="11" r:id="rId7"/>
    <sheet name="Table 4.1" sheetId="12" r:id="rId8"/>
    <sheet name="Table 4.2" sheetId="13" r:id="rId9"/>
    <sheet name="Table 4.3" sheetId="14" r:id="rId10"/>
    <sheet name="Table 4.4" sheetId="15" r:id="rId11"/>
    <sheet name="Table 4.5" sheetId="16" r:id="rId12"/>
    <sheet name="Supplementary Table A1" sheetId="5" r:id="rId13"/>
    <sheet name="Supplementary Table A2" sheetId="6" r:id="rId14"/>
    <sheet name="Supplementary Table A3" sheetId="7" r:id="rId15"/>
    <sheet name="Supplementary Table B1" sheetId="20" r:id="rId16"/>
    <sheet name="Supplementary Table B2" sheetId="21" r:id="rId17"/>
    <sheet name="Supplementary Table B3" sheetId="22" r:id="rId18"/>
    <sheet name="Supplementary Table C1" sheetId="17" r:id="rId19"/>
    <sheet name="Supplementary Table C2" sheetId="23" r:id="rId20"/>
    <sheet name="Supplementary Table C3" sheetId="24" r:id="rId21"/>
    <sheet name="Supplementary Table C4" sheetId="19" r:id="rId22"/>
  </sheets>
  <externalReferences>
    <externalReference r:id="rId23"/>
  </externalReferenc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R5" i="3" l="1"/>
  <c r="Q5" i="3"/>
  <c r="AG5" i="3"/>
  <c r="AF5" i="3"/>
  <c r="AH5" i="3"/>
  <c r="AN5" i="3"/>
  <c r="AO5" i="3"/>
  <c r="AP5" i="3"/>
  <c r="AQ5" i="3"/>
  <c r="AR5" i="3"/>
  <c r="AS5" i="3"/>
  <c r="AT5" i="3"/>
  <c r="AU5" i="3"/>
  <c r="AV5" i="3"/>
  <c r="I102" i="21"/>
  <c r="I101" i="21"/>
  <c r="I100" i="21"/>
  <c r="I99" i="21"/>
  <c r="I98" i="21"/>
  <c r="I97" i="21"/>
  <c r="I96" i="21"/>
  <c r="F45" i="21"/>
  <c r="D45" i="21"/>
  <c r="F44" i="21"/>
  <c r="D44" i="21"/>
  <c r="F43" i="21"/>
  <c r="D43" i="21"/>
  <c r="F42" i="21"/>
  <c r="D42" i="21"/>
  <c r="F41" i="21"/>
  <c r="D41" i="21"/>
  <c r="F24" i="21"/>
  <c r="D24" i="21"/>
  <c r="F23" i="21"/>
  <c r="D23" i="21"/>
  <c r="F22" i="21"/>
  <c r="D22" i="21"/>
  <c r="F21" i="21"/>
  <c r="D21" i="21"/>
  <c r="F20" i="21"/>
  <c r="D20" i="21"/>
  <c r="F19" i="21"/>
  <c r="D19" i="21"/>
  <c r="F18" i="21"/>
  <c r="D18" i="21"/>
  <c r="F17" i="21"/>
  <c r="D17" i="21"/>
  <c r="F16" i="21"/>
  <c r="D16" i="21"/>
  <c r="F15" i="21"/>
  <c r="D15" i="21"/>
  <c r="F14" i="21"/>
  <c r="D14" i="21"/>
  <c r="F13" i="21"/>
  <c r="D13" i="21"/>
  <c r="F12" i="21"/>
  <c r="D12" i="21"/>
  <c r="F11" i="21"/>
  <c r="D11" i="21"/>
  <c r="F10" i="21"/>
  <c r="D10" i="21"/>
  <c r="F9" i="21"/>
  <c r="D9" i="21"/>
  <c r="F8" i="21"/>
  <c r="D8" i="21"/>
  <c r="F7" i="21"/>
  <c r="D7" i="21"/>
  <c r="F6" i="21"/>
  <c r="D6" i="21"/>
  <c r="F5" i="21"/>
  <c r="D5" i="21"/>
  <c r="F4" i="21"/>
  <c r="D4" i="21"/>
  <c r="J54" i="19"/>
  <c r="J53" i="19"/>
  <c r="J52" i="19"/>
  <c r="J51" i="19"/>
  <c r="J50" i="19"/>
  <c r="J49" i="19"/>
  <c r="J48" i="19"/>
  <c r="J47" i="19"/>
  <c r="J46" i="19"/>
  <c r="J45" i="19"/>
  <c r="J44" i="19"/>
  <c r="J43" i="19"/>
  <c r="J42" i="19"/>
  <c r="J41" i="19"/>
  <c r="J40" i="19"/>
  <c r="J39" i="19"/>
  <c r="J38" i="19"/>
  <c r="J37" i="19"/>
  <c r="J36" i="19"/>
  <c r="J35" i="19"/>
  <c r="J34" i="19"/>
  <c r="J33" i="19"/>
  <c r="J32" i="19"/>
  <c r="J31" i="19"/>
  <c r="J30" i="19"/>
  <c r="J29" i="19"/>
  <c r="J28" i="19"/>
  <c r="J27" i="19"/>
  <c r="J26" i="19"/>
  <c r="J25" i="19"/>
  <c r="J22" i="19"/>
  <c r="J21" i="19"/>
  <c r="J20" i="19"/>
  <c r="J19" i="19"/>
  <c r="J18" i="19"/>
  <c r="J17" i="19"/>
  <c r="J16" i="19"/>
  <c r="J15" i="19"/>
  <c r="J12" i="19"/>
  <c r="J11" i="19"/>
  <c r="J10" i="19"/>
  <c r="J9" i="19"/>
  <c r="J8" i="19"/>
  <c r="J7" i="19"/>
  <c r="J6" i="19"/>
  <c r="J5" i="19"/>
  <c r="I7" i="15"/>
  <c r="J7" i="15"/>
  <c r="I8" i="15"/>
  <c r="J8" i="15"/>
  <c r="I9" i="15"/>
  <c r="J9" i="15"/>
  <c r="D11" i="15"/>
  <c r="I11" i="15"/>
  <c r="J11" i="15"/>
  <c r="D12" i="15"/>
  <c r="I12" i="15"/>
  <c r="J12" i="15"/>
  <c r="D13" i="15"/>
  <c r="I13" i="15"/>
  <c r="J13" i="15"/>
  <c r="D14" i="15"/>
  <c r="I14" i="15"/>
  <c r="J14" i="15"/>
  <c r="D15" i="15"/>
  <c r="I15" i="15"/>
  <c r="J15" i="15"/>
  <c r="X25" i="14"/>
  <c r="W25" i="14"/>
  <c r="X23" i="14"/>
  <c r="W23" i="14"/>
  <c r="X11" i="14"/>
  <c r="W11" i="14"/>
  <c r="X9" i="14"/>
  <c r="W9" i="14"/>
  <c r="F67" i="13"/>
  <c r="N31" i="9"/>
  <c r="M31" i="9"/>
  <c r="L31" i="9"/>
  <c r="N30" i="9"/>
  <c r="M30" i="9"/>
  <c r="L30" i="9"/>
  <c r="N29" i="9"/>
  <c r="M29" i="9"/>
  <c r="L29" i="9"/>
  <c r="N28" i="9"/>
  <c r="M28" i="9"/>
  <c r="L28" i="9"/>
  <c r="N27" i="9"/>
  <c r="M27" i="9"/>
  <c r="L27" i="9"/>
  <c r="N26" i="9"/>
  <c r="M26" i="9"/>
  <c r="L26" i="9"/>
  <c r="N25" i="9"/>
  <c r="M25" i="9"/>
  <c r="L25" i="9"/>
  <c r="N19" i="9"/>
  <c r="M19" i="9"/>
  <c r="L19" i="9"/>
  <c r="N18" i="9"/>
  <c r="M18" i="9"/>
  <c r="L18" i="9"/>
  <c r="N17" i="9"/>
  <c r="M17" i="9"/>
  <c r="L17" i="9"/>
  <c r="N16" i="9"/>
  <c r="M16" i="9"/>
  <c r="L16" i="9"/>
  <c r="N15" i="9"/>
  <c r="M15" i="9"/>
  <c r="L15" i="9"/>
  <c r="N14" i="9"/>
  <c r="M14" i="9"/>
  <c r="L14" i="9"/>
  <c r="N13" i="9"/>
  <c r="M13" i="9"/>
  <c r="L13" i="9"/>
  <c r="N12" i="9"/>
  <c r="M12" i="9"/>
  <c r="L12" i="9"/>
  <c r="N11" i="9"/>
  <c r="M11" i="9"/>
  <c r="L11" i="9"/>
  <c r="N10" i="9"/>
  <c r="M10" i="9"/>
  <c r="L10" i="9"/>
  <c r="N9" i="9"/>
  <c r="M9" i="9"/>
  <c r="L9" i="9"/>
  <c r="J197" i="6"/>
  <c r="Q197" i="6"/>
  <c r="P197" i="6"/>
  <c r="O197" i="6"/>
  <c r="N197" i="6"/>
  <c r="M197" i="6"/>
  <c r="L197" i="6"/>
  <c r="K197" i="6"/>
  <c r="I197" i="6"/>
  <c r="G197" i="6"/>
  <c r="E197" i="6"/>
  <c r="D197" i="6"/>
  <c r="C197" i="6"/>
  <c r="B197" i="6"/>
  <c r="A197" i="6"/>
  <c r="J196" i="6"/>
  <c r="Q196" i="6"/>
  <c r="P196" i="6"/>
  <c r="O196" i="6"/>
  <c r="N196" i="6"/>
  <c r="M196" i="6"/>
  <c r="L196" i="6"/>
  <c r="K196" i="6"/>
  <c r="I196" i="6"/>
  <c r="G196" i="6"/>
  <c r="E196" i="6"/>
  <c r="D196" i="6"/>
  <c r="C196" i="6"/>
  <c r="B196" i="6"/>
  <c r="A196" i="6"/>
  <c r="J195" i="6"/>
  <c r="Q195" i="6"/>
  <c r="P195" i="6"/>
  <c r="O195" i="6"/>
  <c r="N195" i="6"/>
  <c r="M195" i="6"/>
  <c r="L195" i="6"/>
  <c r="K195" i="6"/>
  <c r="I195" i="6"/>
  <c r="G195" i="6"/>
  <c r="E195" i="6"/>
  <c r="D195" i="6"/>
  <c r="C195" i="6"/>
  <c r="B195" i="6"/>
  <c r="A195" i="6"/>
  <c r="J194" i="6"/>
  <c r="Q194" i="6"/>
  <c r="P194" i="6"/>
  <c r="O194" i="6"/>
  <c r="N194" i="6"/>
  <c r="M194" i="6"/>
  <c r="L194" i="6"/>
  <c r="K194" i="6"/>
  <c r="I194" i="6"/>
  <c r="G194" i="6"/>
  <c r="E194" i="6"/>
  <c r="D194" i="6"/>
  <c r="C194" i="6"/>
  <c r="B194" i="6"/>
  <c r="A194" i="6"/>
  <c r="J193" i="6"/>
  <c r="Q193" i="6"/>
  <c r="P193" i="6"/>
  <c r="O193" i="6"/>
  <c r="N193" i="6"/>
  <c r="M193" i="6"/>
  <c r="L193" i="6"/>
  <c r="K193" i="6"/>
  <c r="I193" i="6"/>
  <c r="G193" i="6"/>
  <c r="E193" i="6"/>
  <c r="D193" i="6"/>
  <c r="C193" i="6"/>
  <c r="B193" i="6"/>
  <c r="A193" i="6"/>
  <c r="J192" i="6"/>
  <c r="Q192" i="6"/>
  <c r="P192" i="6"/>
  <c r="O192" i="6"/>
  <c r="N192" i="6"/>
  <c r="M192" i="6"/>
  <c r="L192" i="6"/>
  <c r="K192" i="6"/>
  <c r="I192" i="6"/>
  <c r="G192" i="6"/>
  <c r="E192" i="6"/>
  <c r="D192" i="6"/>
  <c r="C192" i="6"/>
  <c r="B192" i="6"/>
  <c r="A192" i="6"/>
  <c r="J191" i="6"/>
  <c r="Q191" i="6"/>
  <c r="P191" i="6"/>
  <c r="O191" i="6"/>
  <c r="N191" i="6"/>
  <c r="M191" i="6"/>
  <c r="L191" i="6"/>
  <c r="K191" i="6"/>
  <c r="I191" i="6"/>
  <c r="G191" i="6"/>
  <c r="E191" i="6"/>
  <c r="D191" i="6"/>
  <c r="C191" i="6"/>
  <c r="B191" i="6"/>
  <c r="A191" i="6"/>
  <c r="J190" i="6"/>
  <c r="Q190" i="6"/>
  <c r="P190" i="6"/>
  <c r="O190" i="6"/>
  <c r="N190" i="6"/>
  <c r="M190" i="6"/>
  <c r="L190" i="6"/>
  <c r="K190" i="6"/>
  <c r="I190" i="6"/>
  <c r="G190" i="6"/>
  <c r="E190" i="6"/>
  <c r="D190" i="6"/>
  <c r="C190" i="6"/>
  <c r="B190" i="6"/>
  <c r="A190" i="6"/>
  <c r="J189" i="6"/>
  <c r="Q189" i="6"/>
  <c r="P189" i="6"/>
  <c r="O189" i="6"/>
  <c r="N189" i="6"/>
  <c r="M189" i="6"/>
  <c r="L189" i="6"/>
  <c r="K189" i="6"/>
  <c r="I189" i="6"/>
  <c r="G189" i="6"/>
  <c r="E189" i="6"/>
  <c r="D189" i="6"/>
  <c r="C189" i="6"/>
  <c r="B189" i="6"/>
  <c r="A189" i="6"/>
  <c r="J188" i="6"/>
  <c r="Q188" i="6"/>
  <c r="P188" i="6"/>
  <c r="O188" i="6"/>
  <c r="N188" i="6"/>
  <c r="M188" i="6"/>
  <c r="L188" i="6"/>
  <c r="K188" i="6"/>
  <c r="I188" i="6"/>
  <c r="G188" i="6"/>
  <c r="E188" i="6"/>
  <c r="D188" i="6"/>
  <c r="C188" i="6"/>
  <c r="B188" i="6"/>
  <c r="A188" i="6"/>
  <c r="J187" i="6"/>
  <c r="Q187" i="6"/>
  <c r="P187" i="6"/>
  <c r="O187" i="6"/>
  <c r="N187" i="6"/>
  <c r="M187" i="6"/>
  <c r="L187" i="6"/>
  <c r="K187" i="6"/>
  <c r="I187" i="6"/>
  <c r="G187" i="6"/>
  <c r="E187" i="6"/>
  <c r="D187" i="6"/>
  <c r="C187" i="6"/>
  <c r="B187" i="6"/>
  <c r="A187" i="6"/>
  <c r="J183" i="6"/>
  <c r="Q183" i="6"/>
  <c r="P183" i="6"/>
  <c r="O183" i="6"/>
  <c r="N183" i="6"/>
  <c r="M183" i="6"/>
  <c r="L183" i="6"/>
  <c r="K183" i="6"/>
  <c r="I183" i="6"/>
  <c r="G183" i="6"/>
  <c r="E183" i="6"/>
  <c r="D183" i="6"/>
  <c r="C183" i="6"/>
  <c r="B183" i="6"/>
  <c r="A183" i="6"/>
  <c r="J182" i="6"/>
  <c r="Q182" i="6"/>
  <c r="P182" i="6"/>
  <c r="O182" i="6"/>
  <c r="N182" i="6"/>
  <c r="M182" i="6"/>
  <c r="L182" i="6"/>
  <c r="K182" i="6"/>
  <c r="I182" i="6"/>
  <c r="G182" i="6"/>
  <c r="E182" i="6"/>
  <c r="D182" i="6"/>
  <c r="C182" i="6"/>
  <c r="B182" i="6"/>
  <c r="A182" i="6"/>
  <c r="J181" i="6"/>
  <c r="Q181" i="6"/>
  <c r="P181" i="6"/>
  <c r="O181" i="6"/>
  <c r="N181" i="6"/>
  <c r="M181" i="6"/>
  <c r="L181" i="6"/>
  <c r="K181" i="6"/>
  <c r="I181" i="6"/>
  <c r="G181" i="6"/>
  <c r="E181" i="6"/>
  <c r="D181" i="6"/>
  <c r="C181" i="6"/>
  <c r="B181" i="6"/>
  <c r="A181" i="6"/>
  <c r="J180" i="6"/>
  <c r="Q180" i="6"/>
  <c r="P180" i="6"/>
  <c r="O180" i="6"/>
  <c r="N180" i="6"/>
  <c r="M180" i="6"/>
  <c r="L180" i="6"/>
  <c r="K180" i="6"/>
  <c r="I180" i="6"/>
  <c r="G180" i="6"/>
  <c r="E180" i="6"/>
  <c r="D180" i="6"/>
  <c r="C180" i="6"/>
  <c r="B180" i="6"/>
  <c r="A180" i="6"/>
  <c r="J179" i="6"/>
  <c r="Q179" i="6"/>
  <c r="P179" i="6"/>
  <c r="O179" i="6"/>
  <c r="N179" i="6"/>
  <c r="M179" i="6"/>
  <c r="L179" i="6"/>
  <c r="K179" i="6"/>
  <c r="I179" i="6"/>
  <c r="G179" i="6"/>
  <c r="E179" i="6"/>
  <c r="D179" i="6"/>
  <c r="C179" i="6"/>
  <c r="B179" i="6"/>
  <c r="A179" i="6"/>
  <c r="J178" i="6"/>
  <c r="Q178" i="6"/>
  <c r="P178" i="6"/>
  <c r="O178" i="6"/>
  <c r="N178" i="6"/>
  <c r="M178" i="6"/>
  <c r="L178" i="6"/>
  <c r="K178" i="6"/>
  <c r="I178" i="6"/>
  <c r="G178" i="6"/>
  <c r="E178" i="6"/>
  <c r="D178" i="6"/>
  <c r="C178" i="6"/>
  <c r="B178" i="6"/>
  <c r="A178" i="6"/>
  <c r="J177" i="6"/>
  <c r="Q177" i="6"/>
  <c r="P177" i="6"/>
  <c r="O177" i="6"/>
  <c r="N177" i="6"/>
  <c r="M177" i="6"/>
  <c r="L177" i="6"/>
  <c r="K177" i="6"/>
  <c r="I177" i="6"/>
  <c r="G177" i="6"/>
  <c r="E177" i="6"/>
  <c r="D177" i="6"/>
  <c r="C177" i="6"/>
  <c r="B177" i="6"/>
  <c r="A177" i="6"/>
  <c r="J176" i="6"/>
  <c r="Q176" i="6"/>
  <c r="P176" i="6"/>
  <c r="O176" i="6"/>
  <c r="N176" i="6"/>
  <c r="M176" i="6"/>
  <c r="L176" i="6"/>
  <c r="K176" i="6"/>
  <c r="I176" i="6"/>
  <c r="G176" i="6"/>
  <c r="E176" i="6"/>
  <c r="D176" i="6"/>
  <c r="C176" i="6"/>
  <c r="B176" i="6"/>
  <c r="A176" i="6"/>
  <c r="J175" i="6"/>
  <c r="Q175" i="6"/>
  <c r="P175" i="6"/>
  <c r="O175" i="6"/>
  <c r="N175" i="6"/>
  <c r="M175" i="6"/>
  <c r="L175" i="6"/>
  <c r="K175" i="6"/>
  <c r="I175" i="6"/>
  <c r="G175" i="6"/>
  <c r="E175" i="6"/>
  <c r="D175" i="6"/>
  <c r="C175" i="6"/>
  <c r="B175" i="6"/>
  <c r="A175" i="6"/>
  <c r="J174" i="6"/>
  <c r="Q174" i="6"/>
  <c r="P174" i="6"/>
  <c r="O174" i="6"/>
  <c r="N174" i="6"/>
  <c r="M174" i="6"/>
  <c r="L174" i="6"/>
  <c r="K174" i="6"/>
  <c r="I174" i="6"/>
  <c r="G174" i="6"/>
  <c r="E174" i="6"/>
  <c r="D174" i="6"/>
  <c r="C174" i="6"/>
  <c r="B174" i="6"/>
  <c r="A174" i="6"/>
  <c r="J173" i="6"/>
  <c r="Q173" i="6"/>
  <c r="P173" i="6"/>
  <c r="O173" i="6"/>
  <c r="N173" i="6"/>
  <c r="M173" i="6"/>
  <c r="L173" i="6"/>
  <c r="K173" i="6"/>
  <c r="I173" i="6"/>
  <c r="G173" i="6"/>
  <c r="E173" i="6"/>
  <c r="D173" i="6"/>
  <c r="C173" i="6"/>
  <c r="B173" i="6"/>
  <c r="A173" i="6"/>
  <c r="J172" i="6"/>
  <c r="Q172" i="6"/>
  <c r="P172" i="6"/>
  <c r="O172" i="6"/>
  <c r="N172" i="6"/>
  <c r="M172" i="6"/>
  <c r="L172" i="6"/>
  <c r="K172" i="6"/>
  <c r="I172" i="6"/>
  <c r="G172" i="6"/>
  <c r="E172" i="6"/>
  <c r="D172" i="6"/>
  <c r="C172" i="6"/>
  <c r="B172" i="6"/>
  <c r="A172" i="6"/>
  <c r="J171" i="6"/>
  <c r="Q171" i="6"/>
  <c r="P171" i="6"/>
  <c r="O171" i="6"/>
  <c r="N171" i="6"/>
  <c r="M171" i="6"/>
  <c r="L171" i="6"/>
  <c r="K171" i="6"/>
  <c r="I171" i="6"/>
  <c r="G171" i="6"/>
  <c r="E171" i="6"/>
  <c r="D171" i="6"/>
  <c r="C171" i="6"/>
  <c r="B171" i="6"/>
  <c r="A171" i="6"/>
  <c r="J170" i="6"/>
  <c r="Q170" i="6"/>
  <c r="P170" i="6"/>
  <c r="O170" i="6"/>
  <c r="N170" i="6"/>
  <c r="M170" i="6"/>
  <c r="L170" i="6"/>
  <c r="K170" i="6"/>
  <c r="I170" i="6"/>
  <c r="G170" i="6"/>
  <c r="E170" i="6"/>
  <c r="D170" i="6"/>
  <c r="C170" i="6"/>
  <c r="B170" i="6"/>
  <c r="A170" i="6"/>
  <c r="J169" i="6"/>
  <c r="Q169" i="6"/>
  <c r="P169" i="6"/>
  <c r="O169" i="6"/>
  <c r="N169" i="6"/>
  <c r="M169" i="6"/>
  <c r="L169" i="6"/>
  <c r="K169" i="6"/>
  <c r="I169" i="6"/>
  <c r="G169" i="6"/>
  <c r="E169" i="6"/>
  <c r="D169" i="6"/>
  <c r="C169" i="6"/>
  <c r="B169" i="6"/>
  <c r="A169" i="6"/>
  <c r="J168" i="6"/>
  <c r="Q168" i="6"/>
  <c r="P168" i="6"/>
  <c r="O168" i="6"/>
  <c r="N168" i="6"/>
  <c r="M168" i="6"/>
  <c r="L168" i="6"/>
  <c r="K168" i="6"/>
  <c r="I168" i="6"/>
  <c r="G168" i="6"/>
  <c r="E168" i="6"/>
  <c r="D168" i="6"/>
  <c r="C168" i="6"/>
  <c r="B168" i="6"/>
  <c r="A168" i="6"/>
  <c r="J167" i="6"/>
  <c r="Q167" i="6"/>
  <c r="P167" i="6"/>
  <c r="O167" i="6"/>
  <c r="N167" i="6"/>
  <c r="M167" i="6"/>
  <c r="L167" i="6"/>
  <c r="K167" i="6"/>
  <c r="I167" i="6"/>
  <c r="G167" i="6"/>
  <c r="E167" i="6"/>
  <c r="D167" i="6"/>
  <c r="C167" i="6"/>
  <c r="B167" i="6"/>
  <c r="A167" i="6"/>
  <c r="J166" i="6"/>
  <c r="Q166" i="6"/>
  <c r="P166" i="6"/>
  <c r="O166" i="6"/>
  <c r="N166" i="6"/>
  <c r="M166" i="6"/>
  <c r="L166" i="6"/>
  <c r="K166" i="6"/>
  <c r="I166" i="6"/>
  <c r="G166" i="6"/>
  <c r="E166" i="6"/>
  <c r="D166" i="6"/>
  <c r="C166" i="6"/>
  <c r="B166" i="6"/>
  <c r="A166" i="6"/>
  <c r="J165" i="6"/>
  <c r="Q165" i="6"/>
  <c r="P165" i="6"/>
  <c r="O165" i="6"/>
  <c r="N165" i="6"/>
  <c r="M165" i="6"/>
  <c r="L165" i="6"/>
  <c r="K165" i="6"/>
  <c r="I165" i="6"/>
  <c r="G165" i="6"/>
  <c r="E165" i="6"/>
  <c r="D165" i="6"/>
  <c r="C165" i="6"/>
  <c r="B165" i="6"/>
  <c r="A165" i="6"/>
  <c r="J164" i="6"/>
  <c r="Q164" i="6"/>
  <c r="P164" i="6"/>
  <c r="O164" i="6"/>
  <c r="N164" i="6"/>
  <c r="M164" i="6"/>
  <c r="L164" i="6"/>
  <c r="K164" i="6"/>
  <c r="I164" i="6"/>
  <c r="G164" i="6"/>
  <c r="E164" i="6"/>
  <c r="D164" i="6"/>
  <c r="C164" i="6"/>
  <c r="B164" i="6"/>
  <c r="A164" i="6"/>
  <c r="J160" i="6"/>
  <c r="Q160" i="6"/>
  <c r="P160" i="6"/>
  <c r="O160" i="6"/>
  <c r="N160" i="6"/>
  <c r="M160" i="6"/>
  <c r="L160" i="6"/>
  <c r="K160" i="6"/>
  <c r="I160" i="6"/>
  <c r="G160" i="6"/>
  <c r="E160" i="6"/>
  <c r="D160" i="6"/>
  <c r="C160" i="6"/>
  <c r="B160" i="6"/>
  <c r="A160" i="6"/>
  <c r="J159" i="6"/>
  <c r="Q159" i="6"/>
  <c r="P159" i="6"/>
  <c r="O159" i="6"/>
  <c r="N159" i="6"/>
  <c r="M159" i="6"/>
  <c r="L159" i="6"/>
  <c r="K159" i="6"/>
  <c r="I159" i="6"/>
  <c r="G159" i="6"/>
  <c r="E159" i="6"/>
  <c r="D159" i="6"/>
  <c r="C159" i="6"/>
  <c r="B159" i="6"/>
  <c r="A159" i="6"/>
  <c r="J158" i="6"/>
  <c r="Q158" i="6"/>
  <c r="P158" i="6"/>
  <c r="O158" i="6"/>
  <c r="N158" i="6"/>
  <c r="M158" i="6"/>
  <c r="L158" i="6"/>
  <c r="K158" i="6"/>
  <c r="I158" i="6"/>
  <c r="G158" i="6"/>
  <c r="E158" i="6"/>
  <c r="D158" i="6"/>
  <c r="C158" i="6"/>
  <c r="B158" i="6"/>
  <c r="A158" i="6"/>
  <c r="J157" i="6"/>
  <c r="Q157" i="6"/>
  <c r="P157" i="6"/>
  <c r="O157" i="6"/>
  <c r="N157" i="6"/>
  <c r="M157" i="6"/>
  <c r="L157" i="6"/>
  <c r="K157" i="6"/>
  <c r="I157" i="6"/>
  <c r="G157" i="6"/>
  <c r="E157" i="6"/>
  <c r="D157" i="6"/>
  <c r="C157" i="6"/>
  <c r="B157" i="6"/>
  <c r="A157" i="6"/>
  <c r="J156" i="6"/>
  <c r="Q156" i="6"/>
  <c r="P156" i="6"/>
  <c r="O156" i="6"/>
  <c r="N156" i="6"/>
  <c r="M156" i="6"/>
  <c r="L156" i="6"/>
  <c r="K156" i="6"/>
  <c r="I156" i="6"/>
  <c r="G156" i="6"/>
  <c r="E156" i="6"/>
  <c r="D156" i="6"/>
  <c r="C156" i="6"/>
  <c r="B156" i="6"/>
  <c r="A156" i="6"/>
  <c r="J155" i="6"/>
  <c r="Q155" i="6"/>
  <c r="P155" i="6"/>
  <c r="O155" i="6"/>
  <c r="N155" i="6"/>
  <c r="M155" i="6"/>
  <c r="L155" i="6"/>
  <c r="K155" i="6"/>
  <c r="I155" i="6"/>
  <c r="G155" i="6"/>
  <c r="E155" i="6"/>
  <c r="D155" i="6"/>
  <c r="C155" i="6"/>
  <c r="B155" i="6"/>
  <c r="A155" i="6"/>
  <c r="J154" i="6"/>
  <c r="Q154" i="6"/>
  <c r="P154" i="6"/>
  <c r="O154" i="6"/>
  <c r="N154" i="6"/>
  <c r="M154" i="6"/>
  <c r="L154" i="6"/>
  <c r="K154" i="6"/>
  <c r="I154" i="6"/>
  <c r="G154" i="6"/>
  <c r="E154" i="6"/>
  <c r="D154" i="6"/>
  <c r="C154" i="6"/>
  <c r="B154" i="6"/>
  <c r="A154" i="6"/>
  <c r="J153" i="6"/>
  <c r="Q153" i="6"/>
  <c r="P153" i="6"/>
  <c r="O153" i="6"/>
  <c r="N153" i="6"/>
  <c r="M153" i="6"/>
  <c r="L153" i="6"/>
  <c r="K153" i="6"/>
  <c r="I153" i="6"/>
  <c r="G153" i="6"/>
  <c r="E153" i="6"/>
  <c r="D153" i="6"/>
  <c r="C153" i="6"/>
  <c r="B153" i="6"/>
  <c r="A153" i="6"/>
  <c r="J152" i="6"/>
  <c r="Q152" i="6"/>
  <c r="P152" i="6"/>
  <c r="O152" i="6"/>
  <c r="N152" i="6"/>
  <c r="M152" i="6"/>
  <c r="L152" i="6"/>
  <c r="K152" i="6"/>
  <c r="I152" i="6"/>
  <c r="G152" i="6"/>
  <c r="E152" i="6"/>
  <c r="D152" i="6"/>
  <c r="C152" i="6"/>
  <c r="B152" i="6"/>
  <c r="A152" i="6"/>
  <c r="J151" i="6"/>
  <c r="Q151" i="6"/>
  <c r="P151" i="6"/>
  <c r="O151" i="6"/>
  <c r="N151" i="6"/>
  <c r="M151" i="6"/>
  <c r="L151" i="6"/>
  <c r="K151" i="6"/>
  <c r="I151" i="6"/>
  <c r="G151" i="6"/>
  <c r="E151" i="6"/>
  <c r="D151" i="6"/>
  <c r="C151" i="6"/>
  <c r="B151" i="6"/>
  <c r="A151" i="6"/>
  <c r="J150" i="6"/>
  <c r="Q150" i="6"/>
  <c r="P150" i="6"/>
  <c r="O150" i="6"/>
  <c r="N150" i="6"/>
  <c r="M150" i="6"/>
  <c r="L150" i="6"/>
  <c r="K150" i="6"/>
  <c r="I150" i="6"/>
  <c r="G150" i="6"/>
  <c r="E150" i="6"/>
  <c r="D150" i="6"/>
  <c r="C150" i="6"/>
  <c r="B150" i="6"/>
  <c r="A150" i="6"/>
  <c r="J149" i="6"/>
  <c r="Q149" i="6"/>
  <c r="P149" i="6"/>
  <c r="O149" i="6"/>
  <c r="N149" i="6"/>
  <c r="M149" i="6"/>
  <c r="L149" i="6"/>
  <c r="K149" i="6"/>
  <c r="I149" i="6"/>
  <c r="G149" i="6"/>
  <c r="E149" i="6"/>
  <c r="D149" i="6"/>
  <c r="C149" i="6"/>
  <c r="B149" i="6"/>
  <c r="A149" i="6"/>
  <c r="J148" i="6"/>
  <c r="Q148" i="6"/>
  <c r="P148" i="6"/>
  <c r="O148" i="6"/>
  <c r="N148" i="6"/>
  <c r="M148" i="6"/>
  <c r="L148" i="6"/>
  <c r="K148" i="6"/>
  <c r="I148" i="6"/>
  <c r="G148" i="6"/>
  <c r="E148" i="6"/>
  <c r="D148" i="6"/>
  <c r="C148" i="6"/>
  <c r="B148" i="6"/>
  <c r="A148" i="6"/>
  <c r="J147" i="6"/>
  <c r="Q147" i="6"/>
  <c r="P147" i="6"/>
  <c r="O147" i="6"/>
  <c r="N147" i="6"/>
  <c r="M147" i="6"/>
  <c r="L147" i="6"/>
  <c r="K147" i="6"/>
  <c r="I147" i="6"/>
  <c r="G147" i="6"/>
  <c r="E147" i="6"/>
  <c r="D147" i="6"/>
  <c r="C147" i="6"/>
  <c r="B147" i="6"/>
  <c r="A147" i="6"/>
  <c r="J146" i="6"/>
  <c r="Q146" i="6"/>
  <c r="P146" i="6"/>
  <c r="O146" i="6"/>
  <c r="N146" i="6"/>
  <c r="M146" i="6"/>
  <c r="L146" i="6"/>
  <c r="K146" i="6"/>
  <c r="I146" i="6"/>
  <c r="G146" i="6"/>
  <c r="E146" i="6"/>
  <c r="D146" i="6"/>
  <c r="C146" i="6"/>
  <c r="B146" i="6"/>
  <c r="A146" i="6"/>
  <c r="J145" i="6"/>
  <c r="Q145" i="6"/>
  <c r="P145" i="6"/>
  <c r="O145" i="6"/>
  <c r="N145" i="6"/>
  <c r="M145" i="6"/>
  <c r="L145" i="6"/>
  <c r="K145" i="6"/>
  <c r="I145" i="6"/>
  <c r="G145" i="6"/>
  <c r="E145" i="6"/>
  <c r="D145" i="6"/>
  <c r="C145" i="6"/>
  <c r="B145" i="6"/>
  <c r="A145" i="6"/>
  <c r="J144" i="6"/>
  <c r="Q144" i="6"/>
  <c r="P144" i="6"/>
  <c r="O144" i="6"/>
  <c r="N144" i="6"/>
  <c r="M144" i="6"/>
  <c r="L144" i="6"/>
  <c r="K144" i="6"/>
  <c r="I144" i="6"/>
  <c r="G144" i="6"/>
  <c r="E144" i="6"/>
  <c r="D144" i="6"/>
  <c r="C144" i="6"/>
  <c r="B144" i="6"/>
  <c r="A144" i="6"/>
  <c r="J143" i="6"/>
  <c r="Q143" i="6"/>
  <c r="P143" i="6"/>
  <c r="O143" i="6"/>
  <c r="N143" i="6"/>
  <c r="M143" i="6"/>
  <c r="L143" i="6"/>
  <c r="K143" i="6"/>
  <c r="I143" i="6"/>
  <c r="G143" i="6"/>
  <c r="E143" i="6"/>
  <c r="D143" i="6"/>
  <c r="C143" i="6"/>
  <c r="B143" i="6"/>
  <c r="A143" i="6"/>
  <c r="J142" i="6"/>
  <c r="Q142" i="6"/>
  <c r="P142" i="6"/>
  <c r="O142" i="6"/>
  <c r="N142" i="6"/>
  <c r="M142" i="6"/>
  <c r="L142" i="6"/>
  <c r="K142" i="6"/>
  <c r="I142" i="6"/>
  <c r="G142" i="6"/>
  <c r="E142" i="6"/>
  <c r="D142" i="6"/>
  <c r="C142" i="6"/>
  <c r="B142" i="6"/>
  <c r="A142" i="6"/>
  <c r="J141" i="6"/>
  <c r="Q141" i="6"/>
  <c r="P141" i="6"/>
  <c r="O141" i="6"/>
  <c r="N141" i="6"/>
  <c r="M141" i="6"/>
  <c r="L141" i="6"/>
  <c r="K141" i="6"/>
  <c r="I141" i="6"/>
  <c r="G141" i="6"/>
  <c r="E141" i="6"/>
  <c r="D141" i="6"/>
  <c r="C141" i="6"/>
  <c r="B141" i="6"/>
  <c r="A141" i="6"/>
  <c r="J137" i="6"/>
  <c r="Q137" i="6"/>
  <c r="P137" i="6"/>
  <c r="O137" i="6"/>
  <c r="N137" i="6"/>
  <c r="M137" i="6"/>
  <c r="L137" i="6"/>
  <c r="K137" i="6"/>
  <c r="I137" i="6"/>
  <c r="G137" i="6"/>
  <c r="E137" i="6"/>
  <c r="D137" i="6"/>
  <c r="C137" i="6"/>
  <c r="B137" i="6"/>
  <c r="A137" i="6"/>
  <c r="J136" i="6"/>
  <c r="Q136" i="6"/>
  <c r="P136" i="6"/>
  <c r="O136" i="6"/>
  <c r="N136" i="6"/>
  <c r="M136" i="6"/>
  <c r="L136" i="6"/>
  <c r="K136" i="6"/>
  <c r="I136" i="6"/>
  <c r="G136" i="6"/>
  <c r="E136" i="6"/>
  <c r="D136" i="6"/>
  <c r="C136" i="6"/>
  <c r="B136" i="6"/>
  <c r="A136" i="6"/>
  <c r="J135" i="6"/>
  <c r="Q135" i="6"/>
  <c r="P135" i="6"/>
  <c r="O135" i="6"/>
  <c r="N135" i="6"/>
  <c r="M135" i="6"/>
  <c r="L135" i="6"/>
  <c r="K135" i="6"/>
  <c r="I135" i="6"/>
  <c r="G135" i="6"/>
  <c r="E135" i="6"/>
  <c r="D135" i="6"/>
  <c r="C135" i="6"/>
  <c r="B135" i="6"/>
  <c r="A135" i="6"/>
  <c r="J134" i="6"/>
  <c r="Q134" i="6"/>
  <c r="P134" i="6"/>
  <c r="O134" i="6"/>
  <c r="N134" i="6"/>
  <c r="M134" i="6"/>
  <c r="L134" i="6"/>
  <c r="K134" i="6"/>
  <c r="I134" i="6"/>
  <c r="G134" i="6"/>
  <c r="E134" i="6"/>
  <c r="D134" i="6"/>
  <c r="C134" i="6"/>
  <c r="B134" i="6"/>
  <c r="A134" i="6"/>
  <c r="J133" i="6"/>
  <c r="Q133" i="6"/>
  <c r="P133" i="6"/>
  <c r="O133" i="6"/>
  <c r="N133" i="6"/>
  <c r="M133" i="6"/>
  <c r="L133" i="6"/>
  <c r="K133" i="6"/>
  <c r="I133" i="6"/>
  <c r="G133" i="6"/>
  <c r="E133" i="6"/>
  <c r="D133" i="6"/>
  <c r="C133" i="6"/>
  <c r="B133" i="6"/>
  <c r="A133" i="6"/>
  <c r="J132" i="6"/>
  <c r="Q132" i="6"/>
  <c r="P132" i="6"/>
  <c r="O132" i="6"/>
  <c r="N132" i="6"/>
  <c r="M132" i="6"/>
  <c r="L132" i="6"/>
  <c r="K132" i="6"/>
  <c r="I132" i="6"/>
  <c r="G132" i="6"/>
  <c r="E132" i="6"/>
  <c r="D132" i="6"/>
  <c r="C132" i="6"/>
  <c r="B132" i="6"/>
  <c r="A132" i="6"/>
  <c r="J131" i="6"/>
  <c r="Q131" i="6"/>
  <c r="P131" i="6"/>
  <c r="O131" i="6"/>
  <c r="N131" i="6"/>
  <c r="M131" i="6"/>
  <c r="L131" i="6"/>
  <c r="K131" i="6"/>
  <c r="I131" i="6"/>
  <c r="G131" i="6"/>
  <c r="E131" i="6"/>
  <c r="D131" i="6"/>
  <c r="C131" i="6"/>
  <c r="B131" i="6"/>
  <c r="A131" i="6"/>
  <c r="J130" i="6"/>
  <c r="Q130" i="6"/>
  <c r="P130" i="6"/>
  <c r="O130" i="6"/>
  <c r="N130" i="6"/>
  <c r="M130" i="6"/>
  <c r="L130" i="6"/>
  <c r="K130" i="6"/>
  <c r="I130" i="6"/>
  <c r="G130" i="6"/>
  <c r="E130" i="6"/>
  <c r="D130" i="6"/>
  <c r="C130" i="6"/>
  <c r="B130" i="6"/>
  <c r="A130" i="6"/>
  <c r="J129" i="6"/>
  <c r="Q129" i="6"/>
  <c r="P129" i="6"/>
  <c r="O129" i="6"/>
  <c r="N129" i="6"/>
  <c r="M129" i="6"/>
  <c r="L129" i="6"/>
  <c r="K129" i="6"/>
  <c r="I129" i="6"/>
  <c r="G129" i="6"/>
  <c r="E129" i="6"/>
  <c r="D129" i="6"/>
  <c r="C129" i="6"/>
  <c r="B129" i="6"/>
  <c r="A129" i="6"/>
  <c r="J128" i="6"/>
  <c r="Q128" i="6"/>
  <c r="P128" i="6"/>
  <c r="O128" i="6"/>
  <c r="N128" i="6"/>
  <c r="M128" i="6"/>
  <c r="L128" i="6"/>
  <c r="K128" i="6"/>
  <c r="I128" i="6"/>
  <c r="G128" i="6"/>
  <c r="E128" i="6"/>
  <c r="D128" i="6"/>
  <c r="C128" i="6"/>
  <c r="B128" i="6"/>
  <c r="A128" i="6"/>
  <c r="J127" i="6"/>
  <c r="Q127" i="6"/>
  <c r="P127" i="6"/>
  <c r="O127" i="6"/>
  <c r="N127" i="6"/>
  <c r="M127" i="6"/>
  <c r="L127" i="6"/>
  <c r="K127" i="6"/>
  <c r="I127" i="6"/>
  <c r="G127" i="6"/>
  <c r="E127" i="6"/>
  <c r="D127" i="6"/>
  <c r="C127" i="6"/>
  <c r="B127" i="6"/>
  <c r="A127" i="6"/>
  <c r="J126" i="6"/>
  <c r="Q126" i="6"/>
  <c r="P126" i="6"/>
  <c r="O126" i="6"/>
  <c r="N126" i="6"/>
  <c r="M126" i="6"/>
  <c r="L126" i="6"/>
  <c r="K126" i="6"/>
  <c r="I126" i="6"/>
  <c r="G126" i="6"/>
  <c r="E126" i="6"/>
  <c r="D126" i="6"/>
  <c r="C126" i="6"/>
  <c r="B126" i="6"/>
  <c r="A126" i="6"/>
  <c r="J125" i="6"/>
  <c r="Q125" i="6"/>
  <c r="P125" i="6"/>
  <c r="O125" i="6"/>
  <c r="N125" i="6"/>
  <c r="M125" i="6"/>
  <c r="L125" i="6"/>
  <c r="K125" i="6"/>
  <c r="I125" i="6"/>
  <c r="G125" i="6"/>
  <c r="E125" i="6"/>
  <c r="D125" i="6"/>
  <c r="C125" i="6"/>
  <c r="B125" i="6"/>
  <c r="A125" i="6"/>
  <c r="J124" i="6"/>
  <c r="Q124" i="6"/>
  <c r="P124" i="6"/>
  <c r="O124" i="6"/>
  <c r="N124" i="6"/>
  <c r="M124" i="6"/>
  <c r="L124" i="6"/>
  <c r="K124" i="6"/>
  <c r="I124" i="6"/>
  <c r="G124" i="6"/>
  <c r="E124" i="6"/>
  <c r="D124" i="6"/>
  <c r="C124" i="6"/>
  <c r="B124" i="6"/>
  <c r="A124" i="6"/>
  <c r="J123" i="6"/>
  <c r="Q123" i="6"/>
  <c r="P123" i="6"/>
  <c r="O123" i="6"/>
  <c r="N123" i="6"/>
  <c r="M123" i="6"/>
  <c r="L123" i="6"/>
  <c r="K123" i="6"/>
  <c r="I123" i="6"/>
  <c r="G123" i="6"/>
  <c r="E123" i="6"/>
  <c r="D123" i="6"/>
  <c r="C123" i="6"/>
  <c r="B123" i="6"/>
  <c r="A123" i="6"/>
  <c r="J122" i="6"/>
  <c r="Q122" i="6"/>
  <c r="P122" i="6"/>
  <c r="O122" i="6"/>
  <c r="N122" i="6"/>
  <c r="M122" i="6"/>
  <c r="L122" i="6"/>
  <c r="K122" i="6"/>
  <c r="I122" i="6"/>
  <c r="G122" i="6"/>
  <c r="E122" i="6"/>
  <c r="D122" i="6"/>
  <c r="C122" i="6"/>
  <c r="B122" i="6"/>
  <c r="A122" i="6"/>
  <c r="J121" i="6"/>
  <c r="Q121" i="6"/>
  <c r="P121" i="6"/>
  <c r="O121" i="6"/>
  <c r="N121" i="6"/>
  <c r="M121" i="6"/>
  <c r="L121" i="6"/>
  <c r="K121" i="6"/>
  <c r="I121" i="6"/>
  <c r="G121" i="6"/>
  <c r="E121" i="6"/>
  <c r="D121" i="6"/>
  <c r="C121" i="6"/>
  <c r="B121" i="6"/>
  <c r="A121" i="6"/>
  <c r="J120" i="6"/>
  <c r="Q120" i="6"/>
  <c r="P120" i="6"/>
  <c r="O120" i="6"/>
  <c r="N120" i="6"/>
  <c r="M120" i="6"/>
  <c r="L120" i="6"/>
  <c r="K120" i="6"/>
  <c r="I120" i="6"/>
  <c r="G120" i="6"/>
  <c r="E120" i="6"/>
  <c r="D120" i="6"/>
  <c r="C120" i="6"/>
  <c r="B120" i="6"/>
  <c r="A120" i="6"/>
  <c r="J119" i="6"/>
  <c r="Q119" i="6"/>
  <c r="P119" i="6"/>
  <c r="O119" i="6"/>
  <c r="N119" i="6"/>
  <c r="M119" i="6"/>
  <c r="L119" i="6"/>
  <c r="K119" i="6"/>
  <c r="I119" i="6"/>
  <c r="G119" i="6"/>
  <c r="E119" i="6"/>
  <c r="D119" i="6"/>
  <c r="C119" i="6"/>
  <c r="B119" i="6"/>
  <c r="A119" i="6"/>
  <c r="J118" i="6"/>
  <c r="Q118" i="6"/>
  <c r="P118" i="6"/>
  <c r="O118" i="6"/>
  <c r="N118" i="6"/>
  <c r="M118" i="6"/>
  <c r="L118" i="6"/>
  <c r="K118" i="6"/>
  <c r="I118" i="6"/>
  <c r="G118" i="6"/>
  <c r="E118" i="6"/>
  <c r="D118" i="6"/>
  <c r="C118" i="6"/>
  <c r="B118" i="6"/>
  <c r="A118" i="6"/>
  <c r="J114" i="6"/>
  <c r="Q114" i="6"/>
  <c r="P114" i="6"/>
  <c r="O114" i="6"/>
  <c r="N114" i="6"/>
  <c r="M114" i="6"/>
  <c r="L114" i="6"/>
  <c r="K114" i="6"/>
  <c r="I114" i="6"/>
  <c r="G114" i="6"/>
  <c r="E114" i="6"/>
  <c r="D114" i="6"/>
  <c r="C114" i="6"/>
  <c r="B114" i="6"/>
  <c r="A114" i="6"/>
  <c r="J113" i="6"/>
  <c r="Q113" i="6"/>
  <c r="P113" i="6"/>
  <c r="O113" i="6"/>
  <c r="N113" i="6"/>
  <c r="M113" i="6"/>
  <c r="L113" i="6"/>
  <c r="K113" i="6"/>
  <c r="I113" i="6"/>
  <c r="G113" i="6"/>
  <c r="E113" i="6"/>
  <c r="D113" i="6"/>
  <c r="C113" i="6"/>
  <c r="B113" i="6"/>
  <c r="A113" i="6"/>
  <c r="J112" i="6"/>
  <c r="Q112" i="6"/>
  <c r="P112" i="6"/>
  <c r="O112" i="6"/>
  <c r="N112" i="6"/>
  <c r="M112" i="6"/>
  <c r="L112" i="6"/>
  <c r="K112" i="6"/>
  <c r="I112" i="6"/>
  <c r="G112" i="6"/>
  <c r="E112" i="6"/>
  <c r="D112" i="6"/>
  <c r="C112" i="6"/>
  <c r="B112" i="6"/>
  <c r="A112" i="6"/>
  <c r="J111" i="6"/>
  <c r="Q111" i="6"/>
  <c r="P111" i="6"/>
  <c r="O111" i="6"/>
  <c r="N111" i="6"/>
  <c r="M111" i="6"/>
  <c r="L111" i="6"/>
  <c r="K111" i="6"/>
  <c r="I111" i="6"/>
  <c r="G111" i="6"/>
  <c r="E111" i="6"/>
  <c r="D111" i="6"/>
  <c r="C111" i="6"/>
  <c r="B111" i="6"/>
  <c r="A111" i="6"/>
  <c r="J110" i="6"/>
  <c r="Q110" i="6"/>
  <c r="P110" i="6"/>
  <c r="O110" i="6"/>
  <c r="N110" i="6"/>
  <c r="M110" i="6"/>
  <c r="L110" i="6"/>
  <c r="K110" i="6"/>
  <c r="I110" i="6"/>
  <c r="G110" i="6"/>
  <c r="E110" i="6"/>
  <c r="D110" i="6"/>
  <c r="C110" i="6"/>
  <c r="B110" i="6"/>
  <c r="A110" i="6"/>
  <c r="J109" i="6"/>
  <c r="Q109" i="6"/>
  <c r="P109" i="6"/>
  <c r="O109" i="6"/>
  <c r="N109" i="6"/>
  <c r="M109" i="6"/>
  <c r="L109" i="6"/>
  <c r="K109" i="6"/>
  <c r="I109" i="6"/>
  <c r="G109" i="6"/>
  <c r="E109" i="6"/>
  <c r="D109" i="6"/>
  <c r="C109" i="6"/>
  <c r="B109" i="6"/>
  <c r="A109" i="6"/>
  <c r="J108" i="6"/>
  <c r="Q108" i="6"/>
  <c r="P108" i="6"/>
  <c r="O108" i="6"/>
  <c r="N108" i="6"/>
  <c r="M108" i="6"/>
  <c r="L108" i="6"/>
  <c r="K108" i="6"/>
  <c r="I108" i="6"/>
  <c r="G108" i="6"/>
  <c r="E108" i="6"/>
  <c r="D108" i="6"/>
  <c r="C108" i="6"/>
  <c r="B108" i="6"/>
  <c r="A108" i="6"/>
  <c r="J107" i="6"/>
  <c r="Q107" i="6"/>
  <c r="P107" i="6"/>
  <c r="O107" i="6"/>
  <c r="N107" i="6"/>
  <c r="M107" i="6"/>
  <c r="L107" i="6"/>
  <c r="K107" i="6"/>
  <c r="I107" i="6"/>
  <c r="G107" i="6"/>
  <c r="E107" i="6"/>
  <c r="D107" i="6"/>
  <c r="C107" i="6"/>
  <c r="B107" i="6"/>
  <c r="A107" i="6"/>
  <c r="J106" i="6"/>
  <c r="Q106" i="6"/>
  <c r="P106" i="6"/>
  <c r="O106" i="6"/>
  <c r="N106" i="6"/>
  <c r="M106" i="6"/>
  <c r="L106" i="6"/>
  <c r="K106" i="6"/>
  <c r="I106" i="6"/>
  <c r="G106" i="6"/>
  <c r="E106" i="6"/>
  <c r="D106" i="6"/>
  <c r="C106" i="6"/>
  <c r="B106" i="6"/>
  <c r="A106" i="6"/>
  <c r="J105" i="6"/>
  <c r="Q105" i="6"/>
  <c r="P105" i="6"/>
  <c r="O105" i="6"/>
  <c r="N105" i="6"/>
  <c r="M105" i="6"/>
  <c r="L105" i="6"/>
  <c r="K105" i="6"/>
  <c r="I105" i="6"/>
  <c r="G105" i="6"/>
  <c r="E105" i="6"/>
  <c r="D105" i="6"/>
  <c r="C105" i="6"/>
  <c r="B105" i="6"/>
  <c r="A105" i="6"/>
  <c r="J104" i="6"/>
  <c r="Q104" i="6"/>
  <c r="P104" i="6"/>
  <c r="O104" i="6"/>
  <c r="N104" i="6"/>
  <c r="M104" i="6"/>
  <c r="L104" i="6"/>
  <c r="K104" i="6"/>
  <c r="I104" i="6"/>
  <c r="G104" i="6"/>
  <c r="E104" i="6"/>
  <c r="D104" i="6"/>
  <c r="C104" i="6"/>
  <c r="B104" i="6"/>
  <c r="A104" i="6"/>
  <c r="J103" i="6"/>
  <c r="Q103" i="6"/>
  <c r="P103" i="6"/>
  <c r="O103" i="6"/>
  <c r="N103" i="6"/>
  <c r="M103" i="6"/>
  <c r="L103" i="6"/>
  <c r="K103" i="6"/>
  <c r="I103" i="6"/>
  <c r="G103" i="6"/>
  <c r="E103" i="6"/>
  <c r="D103" i="6"/>
  <c r="C103" i="6"/>
  <c r="B103" i="6"/>
  <c r="A103" i="6"/>
  <c r="J102" i="6"/>
  <c r="Q102" i="6"/>
  <c r="P102" i="6"/>
  <c r="O102" i="6"/>
  <c r="N102" i="6"/>
  <c r="M102" i="6"/>
  <c r="L102" i="6"/>
  <c r="K102" i="6"/>
  <c r="I102" i="6"/>
  <c r="G102" i="6"/>
  <c r="E102" i="6"/>
  <c r="D102" i="6"/>
  <c r="C102" i="6"/>
  <c r="B102" i="6"/>
  <c r="A102" i="6"/>
  <c r="J101" i="6"/>
  <c r="Q101" i="6"/>
  <c r="P101" i="6"/>
  <c r="O101" i="6"/>
  <c r="N101" i="6"/>
  <c r="M101" i="6"/>
  <c r="L101" i="6"/>
  <c r="K101" i="6"/>
  <c r="I101" i="6"/>
  <c r="G101" i="6"/>
  <c r="E101" i="6"/>
  <c r="D101" i="6"/>
  <c r="C101" i="6"/>
  <c r="B101" i="6"/>
  <c r="A101" i="6"/>
  <c r="J100" i="6"/>
  <c r="Q100" i="6"/>
  <c r="P100" i="6"/>
  <c r="O100" i="6"/>
  <c r="N100" i="6"/>
  <c r="M100" i="6"/>
  <c r="L100" i="6"/>
  <c r="K100" i="6"/>
  <c r="I100" i="6"/>
  <c r="G100" i="6"/>
  <c r="E100" i="6"/>
  <c r="D100" i="6"/>
  <c r="C100" i="6"/>
  <c r="B100" i="6"/>
  <c r="A100" i="6"/>
  <c r="J99" i="6"/>
  <c r="Q99" i="6"/>
  <c r="P99" i="6"/>
  <c r="O99" i="6"/>
  <c r="N99" i="6"/>
  <c r="M99" i="6"/>
  <c r="L99" i="6"/>
  <c r="K99" i="6"/>
  <c r="I99" i="6"/>
  <c r="G99" i="6"/>
  <c r="E99" i="6"/>
  <c r="D99" i="6"/>
  <c r="C99" i="6"/>
  <c r="B99" i="6"/>
  <c r="A99" i="6"/>
  <c r="J98" i="6"/>
  <c r="Q98" i="6"/>
  <c r="P98" i="6"/>
  <c r="O98" i="6"/>
  <c r="N98" i="6"/>
  <c r="M98" i="6"/>
  <c r="L98" i="6"/>
  <c r="K98" i="6"/>
  <c r="I98" i="6"/>
  <c r="G98" i="6"/>
  <c r="E98" i="6"/>
  <c r="D98" i="6"/>
  <c r="C98" i="6"/>
  <c r="B98" i="6"/>
  <c r="A98" i="6"/>
  <c r="J97" i="6"/>
  <c r="Q97" i="6"/>
  <c r="P97" i="6"/>
  <c r="O97" i="6"/>
  <c r="N97" i="6"/>
  <c r="M97" i="6"/>
  <c r="L97" i="6"/>
  <c r="K97" i="6"/>
  <c r="I97" i="6"/>
  <c r="G97" i="6"/>
  <c r="E97" i="6"/>
  <c r="D97" i="6"/>
  <c r="C97" i="6"/>
  <c r="B97" i="6"/>
  <c r="A97" i="6"/>
  <c r="J96" i="6"/>
  <c r="Q96" i="6"/>
  <c r="P96" i="6"/>
  <c r="O96" i="6"/>
  <c r="N96" i="6"/>
  <c r="M96" i="6"/>
  <c r="L96" i="6"/>
  <c r="K96" i="6"/>
  <c r="I96" i="6"/>
  <c r="G96" i="6"/>
  <c r="E96" i="6"/>
  <c r="D96" i="6"/>
  <c r="C96" i="6"/>
  <c r="B96" i="6"/>
  <c r="A96" i="6"/>
  <c r="J95" i="6"/>
  <c r="Q95" i="6"/>
  <c r="P95" i="6"/>
  <c r="O95" i="6"/>
  <c r="N95" i="6"/>
  <c r="M95" i="6"/>
  <c r="L95" i="6"/>
  <c r="K95" i="6"/>
  <c r="I95" i="6"/>
  <c r="G95" i="6"/>
  <c r="E95" i="6"/>
  <c r="D95" i="6"/>
  <c r="C95" i="6"/>
  <c r="B95" i="6"/>
  <c r="A95" i="6"/>
  <c r="J91" i="6"/>
  <c r="Q91" i="6"/>
  <c r="P91" i="6"/>
  <c r="O91" i="6"/>
  <c r="N91" i="6"/>
  <c r="M91" i="6"/>
  <c r="L91" i="6"/>
  <c r="K91" i="6"/>
  <c r="I91" i="6"/>
  <c r="G91" i="6"/>
  <c r="E91" i="6"/>
  <c r="D91" i="6"/>
  <c r="C91" i="6"/>
  <c r="B91" i="6"/>
  <c r="A91" i="6"/>
  <c r="J90" i="6"/>
  <c r="Q90" i="6"/>
  <c r="P90" i="6"/>
  <c r="O90" i="6"/>
  <c r="N90" i="6"/>
  <c r="M90" i="6"/>
  <c r="L90" i="6"/>
  <c r="K90" i="6"/>
  <c r="I90" i="6"/>
  <c r="G90" i="6"/>
  <c r="E90" i="6"/>
  <c r="D90" i="6"/>
  <c r="C90" i="6"/>
  <c r="B90" i="6"/>
  <c r="A90" i="6"/>
  <c r="J89" i="6"/>
  <c r="Q89" i="6"/>
  <c r="P89" i="6"/>
  <c r="O89" i="6"/>
  <c r="N89" i="6"/>
  <c r="M89" i="6"/>
  <c r="L89" i="6"/>
  <c r="K89" i="6"/>
  <c r="I89" i="6"/>
  <c r="G89" i="6"/>
  <c r="E89" i="6"/>
  <c r="D89" i="6"/>
  <c r="C89" i="6"/>
  <c r="B89" i="6"/>
  <c r="A89" i="6"/>
  <c r="J88" i="6"/>
  <c r="Q88" i="6"/>
  <c r="P88" i="6"/>
  <c r="O88" i="6"/>
  <c r="N88" i="6"/>
  <c r="M88" i="6"/>
  <c r="L88" i="6"/>
  <c r="K88" i="6"/>
  <c r="I88" i="6"/>
  <c r="G88" i="6"/>
  <c r="E88" i="6"/>
  <c r="D88" i="6"/>
  <c r="C88" i="6"/>
  <c r="B88" i="6"/>
  <c r="A88" i="6"/>
  <c r="J87" i="6"/>
  <c r="Q87" i="6"/>
  <c r="P87" i="6"/>
  <c r="O87" i="6"/>
  <c r="N87" i="6"/>
  <c r="M87" i="6"/>
  <c r="L87" i="6"/>
  <c r="K87" i="6"/>
  <c r="I87" i="6"/>
  <c r="G87" i="6"/>
  <c r="E87" i="6"/>
  <c r="D87" i="6"/>
  <c r="C87" i="6"/>
  <c r="B87" i="6"/>
  <c r="A87" i="6"/>
  <c r="J86" i="6"/>
  <c r="Q86" i="6"/>
  <c r="P86" i="6"/>
  <c r="O86" i="6"/>
  <c r="N86" i="6"/>
  <c r="M86" i="6"/>
  <c r="L86" i="6"/>
  <c r="K86" i="6"/>
  <c r="I86" i="6"/>
  <c r="G86" i="6"/>
  <c r="E86" i="6"/>
  <c r="D86" i="6"/>
  <c r="C86" i="6"/>
  <c r="B86" i="6"/>
  <c r="A86" i="6"/>
  <c r="J85" i="6"/>
  <c r="Q85" i="6"/>
  <c r="P85" i="6"/>
  <c r="O85" i="6"/>
  <c r="N85" i="6"/>
  <c r="M85" i="6"/>
  <c r="L85" i="6"/>
  <c r="K85" i="6"/>
  <c r="I85" i="6"/>
  <c r="G85" i="6"/>
  <c r="E85" i="6"/>
  <c r="D85" i="6"/>
  <c r="C85" i="6"/>
  <c r="B85" i="6"/>
  <c r="A85" i="6"/>
  <c r="J84" i="6"/>
  <c r="Q84" i="6"/>
  <c r="P84" i="6"/>
  <c r="O84" i="6"/>
  <c r="N84" i="6"/>
  <c r="M84" i="6"/>
  <c r="L84" i="6"/>
  <c r="K84" i="6"/>
  <c r="I84" i="6"/>
  <c r="G84" i="6"/>
  <c r="E84" i="6"/>
  <c r="D84" i="6"/>
  <c r="C84" i="6"/>
  <c r="B84" i="6"/>
  <c r="A84" i="6"/>
  <c r="J83" i="6"/>
  <c r="Q83" i="6"/>
  <c r="P83" i="6"/>
  <c r="O83" i="6"/>
  <c r="N83" i="6"/>
  <c r="M83" i="6"/>
  <c r="L83" i="6"/>
  <c r="K83" i="6"/>
  <c r="I83" i="6"/>
  <c r="G83" i="6"/>
  <c r="E83" i="6"/>
  <c r="D83" i="6"/>
  <c r="C83" i="6"/>
  <c r="B83" i="6"/>
  <c r="A83" i="6"/>
  <c r="J82" i="6"/>
  <c r="Q82" i="6"/>
  <c r="P82" i="6"/>
  <c r="O82" i="6"/>
  <c r="N82" i="6"/>
  <c r="M82" i="6"/>
  <c r="L82" i="6"/>
  <c r="K82" i="6"/>
  <c r="I82" i="6"/>
  <c r="G82" i="6"/>
  <c r="E82" i="6"/>
  <c r="D82" i="6"/>
  <c r="C82" i="6"/>
  <c r="B82" i="6"/>
  <c r="A82" i="6"/>
  <c r="J81" i="6"/>
  <c r="Q81" i="6"/>
  <c r="P81" i="6"/>
  <c r="O81" i="6"/>
  <c r="N81" i="6"/>
  <c r="M81" i="6"/>
  <c r="L81" i="6"/>
  <c r="K81" i="6"/>
  <c r="I81" i="6"/>
  <c r="G81" i="6"/>
  <c r="E81" i="6"/>
  <c r="D81" i="6"/>
  <c r="C81" i="6"/>
  <c r="B81" i="6"/>
  <c r="A81" i="6"/>
  <c r="J80" i="6"/>
  <c r="Q80" i="6"/>
  <c r="P80" i="6"/>
  <c r="O80" i="6"/>
  <c r="N80" i="6"/>
  <c r="M80" i="6"/>
  <c r="L80" i="6"/>
  <c r="K80" i="6"/>
  <c r="I80" i="6"/>
  <c r="G80" i="6"/>
  <c r="E80" i="6"/>
  <c r="D80" i="6"/>
  <c r="C80" i="6"/>
  <c r="B80" i="6"/>
  <c r="A80" i="6"/>
  <c r="J79" i="6"/>
  <c r="Q79" i="6"/>
  <c r="P79" i="6"/>
  <c r="O79" i="6"/>
  <c r="N79" i="6"/>
  <c r="M79" i="6"/>
  <c r="L79" i="6"/>
  <c r="K79" i="6"/>
  <c r="I79" i="6"/>
  <c r="G79" i="6"/>
  <c r="E79" i="6"/>
  <c r="D79" i="6"/>
  <c r="C79" i="6"/>
  <c r="B79" i="6"/>
  <c r="A79" i="6"/>
  <c r="J78" i="6"/>
  <c r="Q78" i="6"/>
  <c r="P78" i="6"/>
  <c r="O78" i="6"/>
  <c r="N78" i="6"/>
  <c r="M78" i="6"/>
  <c r="L78" i="6"/>
  <c r="K78" i="6"/>
  <c r="I78" i="6"/>
  <c r="G78" i="6"/>
  <c r="E78" i="6"/>
  <c r="D78" i="6"/>
  <c r="C78" i="6"/>
  <c r="B78" i="6"/>
  <c r="A78" i="6"/>
  <c r="J77" i="6"/>
  <c r="Q77" i="6"/>
  <c r="P77" i="6"/>
  <c r="O77" i="6"/>
  <c r="N77" i="6"/>
  <c r="M77" i="6"/>
  <c r="L77" i="6"/>
  <c r="K77" i="6"/>
  <c r="I77" i="6"/>
  <c r="G77" i="6"/>
  <c r="E77" i="6"/>
  <c r="D77" i="6"/>
  <c r="C77" i="6"/>
  <c r="B77" i="6"/>
  <c r="A77" i="6"/>
  <c r="J76" i="6"/>
  <c r="Q76" i="6"/>
  <c r="P76" i="6"/>
  <c r="O76" i="6"/>
  <c r="N76" i="6"/>
  <c r="M76" i="6"/>
  <c r="L76" i="6"/>
  <c r="K76" i="6"/>
  <c r="I76" i="6"/>
  <c r="G76" i="6"/>
  <c r="E76" i="6"/>
  <c r="D76" i="6"/>
  <c r="C76" i="6"/>
  <c r="B76" i="6"/>
  <c r="A76" i="6"/>
  <c r="J75" i="6"/>
  <c r="Q75" i="6"/>
  <c r="P75" i="6"/>
  <c r="O75" i="6"/>
  <c r="N75" i="6"/>
  <c r="M75" i="6"/>
  <c r="L75" i="6"/>
  <c r="K75" i="6"/>
  <c r="I75" i="6"/>
  <c r="G75" i="6"/>
  <c r="E75" i="6"/>
  <c r="D75" i="6"/>
  <c r="C75" i="6"/>
  <c r="B75" i="6"/>
  <c r="A75" i="6"/>
  <c r="J74" i="6"/>
  <c r="Q74" i="6"/>
  <c r="P74" i="6"/>
  <c r="O74" i="6"/>
  <c r="N74" i="6"/>
  <c r="M74" i="6"/>
  <c r="L74" i="6"/>
  <c r="K74" i="6"/>
  <c r="I74" i="6"/>
  <c r="G74" i="6"/>
  <c r="E74" i="6"/>
  <c r="D74" i="6"/>
  <c r="C74" i="6"/>
  <c r="B74" i="6"/>
  <c r="A74" i="6"/>
  <c r="J73" i="6"/>
  <c r="Q73" i="6"/>
  <c r="P73" i="6"/>
  <c r="O73" i="6"/>
  <c r="N73" i="6"/>
  <c r="M73" i="6"/>
  <c r="L73" i="6"/>
  <c r="K73" i="6"/>
  <c r="I73" i="6"/>
  <c r="G73" i="6"/>
  <c r="E73" i="6"/>
  <c r="D73" i="6"/>
  <c r="C73" i="6"/>
  <c r="B73" i="6"/>
  <c r="A73" i="6"/>
  <c r="J72" i="6"/>
  <c r="Q72" i="6"/>
  <c r="P72" i="6"/>
  <c r="O72" i="6"/>
  <c r="N72" i="6"/>
  <c r="M72" i="6"/>
  <c r="L72" i="6"/>
  <c r="K72" i="6"/>
  <c r="I72" i="6"/>
  <c r="G72" i="6"/>
  <c r="E72" i="6"/>
  <c r="D72" i="6"/>
  <c r="C72" i="6"/>
  <c r="B72" i="6"/>
  <c r="A72" i="6"/>
  <c r="J68" i="6"/>
  <c r="Q68" i="6"/>
  <c r="P68" i="6"/>
  <c r="O68" i="6"/>
  <c r="N68" i="6"/>
  <c r="M68" i="6"/>
  <c r="L68" i="6"/>
  <c r="K68" i="6"/>
  <c r="I68" i="6"/>
  <c r="G68" i="6"/>
  <c r="E68" i="6"/>
  <c r="D68" i="6"/>
  <c r="C68" i="6"/>
  <c r="B68" i="6"/>
  <c r="A68" i="6"/>
  <c r="J67" i="6"/>
  <c r="Q67" i="6"/>
  <c r="P67" i="6"/>
  <c r="O67" i="6"/>
  <c r="N67" i="6"/>
  <c r="M67" i="6"/>
  <c r="L67" i="6"/>
  <c r="K67" i="6"/>
  <c r="I67" i="6"/>
  <c r="G67" i="6"/>
  <c r="E67" i="6"/>
  <c r="D67" i="6"/>
  <c r="C67" i="6"/>
  <c r="B67" i="6"/>
  <c r="A67" i="6"/>
  <c r="J66" i="6"/>
  <c r="Q66" i="6"/>
  <c r="P66" i="6"/>
  <c r="O66" i="6"/>
  <c r="N66" i="6"/>
  <c r="M66" i="6"/>
  <c r="L66" i="6"/>
  <c r="K66" i="6"/>
  <c r="I66" i="6"/>
  <c r="G66" i="6"/>
  <c r="E66" i="6"/>
  <c r="D66" i="6"/>
  <c r="C66" i="6"/>
  <c r="B66" i="6"/>
  <c r="A66" i="6"/>
  <c r="J65" i="6"/>
  <c r="Q65" i="6"/>
  <c r="P65" i="6"/>
  <c r="O65" i="6"/>
  <c r="N65" i="6"/>
  <c r="M65" i="6"/>
  <c r="L65" i="6"/>
  <c r="K65" i="6"/>
  <c r="I65" i="6"/>
  <c r="G65" i="6"/>
  <c r="E65" i="6"/>
  <c r="D65" i="6"/>
  <c r="C65" i="6"/>
  <c r="B65" i="6"/>
  <c r="A65" i="6"/>
  <c r="J64" i="6"/>
  <c r="Q64" i="6"/>
  <c r="P64" i="6"/>
  <c r="O64" i="6"/>
  <c r="N64" i="6"/>
  <c r="M64" i="6"/>
  <c r="L64" i="6"/>
  <c r="K64" i="6"/>
  <c r="I64" i="6"/>
  <c r="G64" i="6"/>
  <c r="E64" i="6"/>
  <c r="D64" i="6"/>
  <c r="C64" i="6"/>
  <c r="B64" i="6"/>
  <c r="A64" i="6"/>
  <c r="J63" i="6"/>
  <c r="Q63" i="6"/>
  <c r="P63" i="6"/>
  <c r="O63" i="6"/>
  <c r="N63" i="6"/>
  <c r="M63" i="6"/>
  <c r="L63" i="6"/>
  <c r="K63" i="6"/>
  <c r="I63" i="6"/>
  <c r="G63" i="6"/>
  <c r="E63" i="6"/>
  <c r="D63" i="6"/>
  <c r="C63" i="6"/>
  <c r="B63" i="6"/>
  <c r="A63" i="6"/>
  <c r="J62" i="6"/>
  <c r="Q62" i="6"/>
  <c r="P62" i="6"/>
  <c r="O62" i="6"/>
  <c r="N62" i="6"/>
  <c r="M62" i="6"/>
  <c r="L62" i="6"/>
  <c r="K62" i="6"/>
  <c r="I62" i="6"/>
  <c r="G62" i="6"/>
  <c r="E62" i="6"/>
  <c r="D62" i="6"/>
  <c r="C62" i="6"/>
  <c r="B62" i="6"/>
  <c r="A62" i="6"/>
  <c r="J61" i="6"/>
  <c r="Q61" i="6"/>
  <c r="P61" i="6"/>
  <c r="O61" i="6"/>
  <c r="N61" i="6"/>
  <c r="M61" i="6"/>
  <c r="L61" i="6"/>
  <c r="K61" i="6"/>
  <c r="I61" i="6"/>
  <c r="G61" i="6"/>
  <c r="E61" i="6"/>
  <c r="D61" i="6"/>
  <c r="C61" i="6"/>
  <c r="B61" i="6"/>
  <c r="A61" i="6"/>
  <c r="J60" i="6"/>
  <c r="Q60" i="6"/>
  <c r="P60" i="6"/>
  <c r="O60" i="6"/>
  <c r="N60" i="6"/>
  <c r="M60" i="6"/>
  <c r="L60" i="6"/>
  <c r="K60" i="6"/>
  <c r="I60" i="6"/>
  <c r="G60" i="6"/>
  <c r="E60" i="6"/>
  <c r="D60" i="6"/>
  <c r="C60" i="6"/>
  <c r="B60" i="6"/>
  <c r="A60" i="6"/>
  <c r="J59" i="6"/>
  <c r="Q59" i="6"/>
  <c r="P59" i="6"/>
  <c r="O59" i="6"/>
  <c r="N59" i="6"/>
  <c r="M59" i="6"/>
  <c r="L59" i="6"/>
  <c r="K59" i="6"/>
  <c r="I59" i="6"/>
  <c r="G59" i="6"/>
  <c r="E59" i="6"/>
  <c r="D59" i="6"/>
  <c r="C59" i="6"/>
  <c r="B59" i="6"/>
  <c r="A59" i="6"/>
  <c r="J58" i="6"/>
  <c r="Q58" i="6"/>
  <c r="P58" i="6"/>
  <c r="O58" i="6"/>
  <c r="N58" i="6"/>
  <c r="M58" i="6"/>
  <c r="L58" i="6"/>
  <c r="K58" i="6"/>
  <c r="I58" i="6"/>
  <c r="G58" i="6"/>
  <c r="E58" i="6"/>
  <c r="D58" i="6"/>
  <c r="C58" i="6"/>
  <c r="B58" i="6"/>
  <c r="A58" i="6"/>
  <c r="J57" i="6"/>
  <c r="Q57" i="6"/>
  <c r="P57" i="6"/>
  <c r="O57" i="6"/>
  <c r="N57" i="6"/>
  <c r="M57" i="6"/>
  <c r="L57" i="6"/>
  <c r="K57" i="6"/>
  <c r="I57" i="6"/>
  <c r="G57" i="6"/>
  <c r="E57" i="6"/>
  <c r="D57" i="6"/>
  <c r="C57" i="6"/>
  <c r="B57" i="6"/>
  <c r="A57" i="6"/>
  <c r="J56" i="6"/>
  <c r="Q56" i="6"/>
  <c r="P56" i="6"/>
  <c r="O56" i="6"/>
  <c r="N56" i="6"/>
  <c r="M56" i="6"/>
  <c r="L56" i="6"/>
  <c r="K56" i="6"/>
  <c r="I56" i="6"/>
  <c r="G56" i="6"/>
  <c r="E56" i="6"/>
  <c r="D56" i="6"/>
  <c r="C56" i="6"/>
  <c r="B56" i="6"/>
  <c r="A56" i="6"/>
  <c r="J55" i="6"/>
  <c r="Q55" i="6"/>
  <c r="P55" i="6"/>
  <c r="O55" i="6"/>
  <c r="N55" i="6"/>
  <c r="M55" i="6"/>
  <c r="L55" i="6"/>
  <c r="K55" i="6"/>
  <c r="I55" i="6"/>
  <c r="G55" i="6"/>
  <c r="E55" i="6"/>
  <c r="D55" i="6"/>
  <c r="C55" i="6"/>
  <c r="B55" i="6"/>
  <c r="A55" i="6"/>
  <c r="J54" i="6"/>
  <c r="Q54" i="6"/>
  <c r="P54" i="6"/>
  <c r="O54" i="6"/>
  <c r="N54" i="6"/>
  <c r="M54" i="6"/>
  <c r="L54" i="6"/>
  <c r="K54" i="6"/>
  <c r="I54" i="6"/>
  <c r="G54" i="6"/>
  <c r="E54" i="6"/>
  <c r="D54" i="6"/>
  <c r="C54" i="6"/>
  <c r="B54" i="6"/>
  <c r="A54" i="6"/>
  <c r="J53" i="6"/>
  <c r="Q53" i="6"/>
  <c r="P53" i="6"/>
  <c r="O53" i="6"/>
  <c r="N53" i="6"/>
  <c r="M53" i="6"/>
  <c r="L53" i="6"/>
  <c r="K53" i="6"/>
  <c r="I53" i="6"/>
  <c r="G53" i="6"/>
  <c r="E53" i="6"/>
  <c r="D53" i="6"/>
  <c r="C53" i="6"/>
  <c r="B53" i="6"/>
  <c r="A53" i="6"/>
  <c r="J52" i="6"/>
  <c r="Q52" i="6"/>
  <c r="P52" i="6"/>
  <c r="O52" i="6"/>
  <c r="N52" i="6"/>
  <c r="M52" i="6"/>
  <c r="L52" i="6"/>
  <c r="K52" i="6"/>
  <c r="I52" i="6"/>
  <c r="G52" i="6"/>
  <c r="E52" i="6"/>
  <c r="D52" i="6"/>
  <c r="C52" i="6"/>
  <c r="B52" i="6"/>
  <c r="A52" i="6"/>
  <c r="J51" i="6"/>
  <c r="Q51" i="6"/>
  <c r="P51" i="6"/>
  <c r="O51" i="6"/>
  <c r="N51" i="6"/>
  <c r="M51" i="6"/>
  <c r="L51" i="6"/>
  <c r="K51" i="6"/>
  <c r="I51" i="6"/>
  <c r="G51" i="6"/>
  <c r="E51" i="6"/>
  <c r="D51" i="6"/>
  <c r="C51" i="6"/>
  <c r="B51" i="6"/>
  <c r="A51" i="6"/>
  <c r="J50" i="6"/>
  <c r="Q50" i="6"/>
  <c r="P50" i="6"/>
  <c r="O50" i="6"/>
  <c r="N50" i="6"/>
  <c r="M50" i="6"/>
  <c r="L50" i="6"/>
  <c r="K50" i="6"/>
  <c r="I50" i="6"/>
  <c r="G50" i="6"/>
  <c r="E50" i="6"/>
  <c r="D50" i="6"/>
  <c r="C50" i="6"/>
  <c r="B50" i="6"/>
  <c r="A50" i="6"/>
  <c r="J49" i="6"/>
  <c r="Q49" i="6"/>
  <c r="P49" i="6"/>
  <c r="O49" i="6"/>
  <c r="N49" i="6"/>
  <c r="M49" i="6"/>
  <c r="L49" i="6"/>
  <c r="K49" i="6"/>
  <c r="I49" i="6"/>
  <c r="G49" i="6"/>
  <c r="E49" i="6"/>
  <c r="D49" i="6"/>
  <c r="C49" i="6"/>
  <c r="B49" i="6"/>
  <c r="A49" i="6"/>
  <c r="J45" i="6"/>
  <c r="Q45" i="6"/>
  <c r="P45" i="6"/>
  <c r="O45" i="6"/>
  <c r="N45" i="6"/>
  <c r="M45" i="6"/>
  <c r="L45" i="6"/>
  <c r="K45" i="6"/>
  <c r="I45" i="6"/>
  <c r="G45" i="6"/>
  <c r="E45" i="6"/>
  <c r="D45" i="6"/>
  <c r="C45" i="6"/>
  <c r="B45" i="6"/>
  <c r="A45" i="6"/>
  <c r="J44" i="6"/>
  <c r="Q44" i="6"/>
  <c r="P44" i="6"/>
  <c r="O44" i="6"/>
  <c r="N44" i="6"/>
  <c r="M44" i="6"/>
  <c r="L44" i="6"/>
  <c r="K44" i="6"/>
  <c r="I44" i="6"/>
  <c r="G44" i="6"/>
  <c r="E44" i="6"/>
  <c r="D44" i="6"/>
  <c r="C44" i="6"/>
  <c r="B44" i="6"/>
  <c r="A44" i="6"/>
  <c r="J43" i="6"/>
  <c r="Q43" i="6"/>
  <c r="P43" i="6"/>
  <c r="O43" i="6"/>
  <c r="N43" i="6"/>
  <c r="M43" i="6"/>
  <c r="L43" i="6"/>
  <c r="K43" i="6"/>
  <c r="I43" i="6"/>
  <c r="G43" i="6"/>
  <c r="E43" i="6"/>
  <c r="D43" i="6"/>
  <c r="C43" i="6"/>
  <c r="B43" i="6"/>
  <c r="A43" i="6"/>
  <c r="J42" i="6"/>
  <c r="Q42" i="6"/>
  <c r="P42" i="6"/>
  <c r="O42" i="6"/>
  <c r="N42" i="6"/>
  <c r="M42" i="6"/>
  <c r="L42" i="6"/>
  <c r="K42" i="6"/>
  <c r="I42" i="6"/>
  <c r="G42" i="6"/>
  <c r="E42" i="6"/>
  <c r="D42" i="6"/>
  <c r="C42" i="6"/>
  <c r="B42" i="6"/>
  <c r="A42" i="6"/>
  <c r="J41" i="6"/>
  <c r="Q41" i="6"/>
  <c r="P41" i="6"/>
  <c r="O41" i="6"/>
  <c r="N41" i="6"/>
  <c r="M41" i="6"/>
  <c r="L41" i="6"/>
  <c r="K41" i="6"/>
  <c r="I41" i="6"/>
  <c r="G41" i="6"/>
  <c r="E41" i="6"/>
  <c r="D41" i="6"/>
  <c r="C41" i="6"/>
  <c r="B41" i="6"/>
  <c r="A41" i="6"/>
  <c r="J40" i="6"/>
  <c r="Q40" i="6"/>
  <c r="P40" i="6"/>
  <c r="O40" i="6"/>
  <c r="N40" i="6"/>
  <c r="M40" i="6"/>
  <c r="L40" i="6"/>
  <c r="K40" i="6"/>
  <c r="I40" i="6"/>
  <c r="G40" i="6"/>
  <c r="E40" i="6"/>
  <c r="D40" i="6"/>
  <c r="C40" i="6"/>
  <c r="B40" i="6"/>
  <c r="A40" i="6"/>
  <c r="J39" i="6"/>
  <c r="Q39" i="6"/>
  <c r="P39" i="6"/>
  <c r="O39" i="6"/>
  <c r="N39" i="6"/>
  <c r="M39" i="6"/>
  <c r="L39" i="6"/>
  <c r="K39" i="6"/>
  <c r="I39" i="6"/>
  <c r="G39" i="6"/>
  <c r="E39" i="6"/>
  <c r="D39" i="6"/>
  <c r="C39" i="6"/>
  <c r="B39" i="6"/>
  <c r="A39" i="6"/>
  <c r="J38" i="6"/>
  <c r="Q38" i="6"/>
  <c r="P38" i="6"/>
  <c r="O38" i="6"/>
  <c r="N38" i="6"/>
  <c r="M38" i="6"/>
  <c r="L38" i="6"/>
  <c r="K38" i="6"/>
  <c r="I38" i="6"/>
  <c r="G38" i="6"/>
  <c r="E38" i="6"/>
  <c r="D38" i="6"/>
  <c r="C38" i="6"/>
  <c r="B38" i="6"/>
  <c r="A38" i="6"/>
  <c r="J37" i="6"/>
  <c r="Q37" i="6"/>
  <c r="P37" i="6"/>
  <c r="O37" i="6"/>
  <c r="N37" i="6"/>
  <c r="M37" i="6"/>
  <c r="L37" i="6"/>
  <c r="K37" i="6"/>
  <c r="I37" i="6"/>
  <c r="G37" i="6"/>
  <c r="E37" i="6"/>
  <c r="D37" i="6"/>
  <c r="C37" i="6"/>
  <c r="B37" i="6"/>
  <c r="A37" i="6"/>
  <c r="J36" i="6"/>
  <c r="Q36" i="6"/>
  <c r="P36" i="6"/>
  <c r="O36" i="6"/>
  <c r="N36" i="6"/>
  <c r="M36" i="6"/>
  <c r="L36" i="6"/>
  <c r="K36" i="6"/>
  <c r="I36" i="6"/>
  <c r="G36" i="6"/>
  <c r="E36" i="6"/>
  <c r="D36" i="6"/>
  <c r="C36" i="6"/>
  <c r="B36" i="6"/>
  <c r="A36" i="6"/>
  <c r="J35" i="6"/>
  <c r="Q35" i="6"/>
  <c r="P35" i="6"/>
  <c r="O35" i="6"/>
  <c r="N35" i="6"/>
  <c r="M35" i="6"/>
  <c r="L35" i="6"/>
  <c r="K35" i="6"/>
  <c r="I35" i="6"/>
  <c r="G35" i="6"/>
  <c r="E35" i="6"/>
  <c r="D35" i="6"/>
  <c r="C35" i="6"/>
  <c r="B35" i="6"/>
  <c r="A35" i="6"/>
  <c r="J34" i="6"/>
  <c r="Q34" i="6"/>
  <c r="P34" i="6"/>
  <c r="O34" i="6"/>
  <c r="N34" i="6"/>
  <c r="M34" i="6"/>
  <c r="L34" i="6"/>
  <c r="K34" i="6"/>
  <c r="I34" i="6"/>
  <c r="G34" i="6"/>
  <c r="E34" i="6"/>
  <c r="D34" i="6"/>
  <c r="C34" i="6"/>
  <c r="B34" i="6"/>
  <c r="A34" i="6"/>
  <c r="J33" i="6"/>
  <c r="Q33" i="6"/>
  <c r="P33" i="6"/>
  <c r="O33" i="6"/>
  <c r="N33" i="6"/>
  <c r="M33" i="6"/>
  <c r="L33" i="6"/>
  <c r="K33" i="6"/>
  <c r="I33" i="6"/>
  <c r="G33" i="6"/>
  <c r="E33" i="6"/>
  <c r="D33" i="6"/>
  <c r="C33" i="6"/>
  <c r="B33" i="6"/>
  <c r="A33" i="6"/>
  <c r="J32" i="6"/>
  <c r="Q32" i="6"/>
  <c r="P32" i="6"/>
  <c r="O32" i="6"/>
  <c r="N32" i="6"/>
  <c r="M32" i="6"/>
  <c r="L32" i="6"/>
  <c r="K32" i="6"/>
  <c r="I32" i="6"/>
  <c r="G32" i="6"/>
  <c r="E32" i="6"/>
  <c r="D32" i="6"/>
  <c r="C32" i="6"/>
  <c r="B32" i="6"/>
  <c r="A32" i="6"/>
  <c r="J31" i="6"/>
  <c r="Q31" i="6"/>
  <c r="P31" i="6"/>
  <c r="O31" i="6"/>
  <c r="N31" i="6"/>
  <c r="M31" i="6"/>
  <c r="L31" i="6"/>
  <c r="K31" i="6"/>
  <c r="I31" i="6"/>
  <c r="G31" i="6"/>
  <c r="E31" i="6"/>
  <c r="D31" i="6"/>
  <c r="C31" i="6"/>
  <c r="B31" i="6"/>
  <c r="A31" i="6"/>
  <c r="J30" i="6"/>
  <c r="Q30" i="6"/>
  <c r="P30" i="6"/>
  <c r="O30" i="6"/>
  <c r="N30" i="6"/>
  <c r="M30" i="6"/>
  <c r="L30" i="6"/>
  <c r="K30" i="6"/>
  <c r="I30" i="6"/>
  <c r="G30" i="6"/>
  <c r="E30" i="6"/>
  <c r="D30" i="6"/>
  <c r="C30" i="6"/>
  <c r="B30" i="6"/>
  <c r="A30" i="6"/>
  <c r="J29" i="6"/>
  <c r="Q29" i="6"/>
  <c r="P29" i="6"/>
  <c r="O29" i="6"/>
  <c r="N29" i="6"/>
  <c r="M29" i="6"/>
  <c r="L29" i="6"/>
  <c r="K29" i="6"/>
  <c r="I29" i="6"/>
  <c r="G29" i="6"/>
  <c r="E29" i="6"/>
  <c r="D29" i="6"/>
  <c r="C29" i="6"/>
  <c r="B29" i="6"/>
  <c r="A29" i="6"/>
  <c r="J28" i="6"/>
  <c r="Q28" i="6"/>
  <c r="P28" i="6"/>
  <c r="O28" i="6"/>
  <c r="N28" i="6"/>
  <c r="M28" i="6"/>
  <c r="L28" i="6"/>
  <c r="K28" i="6"/>
  <c r="I28" i="6"/>
  <c r="G28" i="6"/>
  <c r="E28" i="6"/>
  <c r="D28" i="6"/>
  <c r="C28" i="6"/>
  <c r="B28" i="6"/>
  <c r="A28" i="6"/>
  <c r="J27" i="6"/>
  <c r="Q27" i="6"/>
  <c r="P27" i="6"/>
  <c r="O27" i="6"/>
  <c r="N27" i="6"/>
  <c r="M27" i="6"/>
  <c r="L27" i="6"/>
  <c r="K27" i="6"/>
  <c r="I27" i="6"/>
  <c r="G27" i="6"/>
  <c r="E27" i="6"/>
  <c r="D27" i="6"/>
  <c r="C27" i="6"/>
  <c r="B27" i="6"/>
  <c r="A27" i="6"/>
  <c r="J26" i="6"/>
  <c r="Q26" i="6"/>
  <c r="P26" i="6"/>
  <c r="O26" i="6"/>
  <c r="N26" i="6"/>
  <c r="M26" i="6"/>
  <c r="L26" i="6"/>
  <c r="K26" i="6"/>
  <c r="I26" i="6"/>
  <c r="G26" i="6"/>
  <c r="E26" i="6"/>
  <c r="D26" i="6"/>
  <c r="C26" i="6"/>
  <c r="B26" i="6"/>
  <c r="A26" i="6"/>
  <c r="J22" i="6"/>
  <c r="Q22" i="6"/>
  <c r="P22" i="6"/>
  <c r="O22" i="6"/>
  <c r="N22" i="6"/>
  <c r="M22" i="6"/>
  <c r="L22" i="6"/>
  <c r="K22" i="6"/>
  <c r="I22" i="6"/>
  <c r="G22" i="6"/>
  <c r="E22" i="6"/>
  <c r="D22" i="6"/>
  <c r="C22" i="6"/>
  <c r="B22" i="6"/>
  <c r="A22" i="6"/>
  <c r="J21" i="6"/>
  <c r="Q21" i="6"/>
  <c r="P21" i="6"/>
  <c r="O21" i="6"/>
  <c r="N21" i="6"/>
  <c r="M21" i="6"/>
  <c r="L21" i="6"/>
  <c r="K21" i="6"/>
  <c r="I21" i="6"/>
  <c r="G21" i="6"/>
  <c r="E21" i="6"/>
  <c r="D21" i="6"/>
  <c r="C21" i="6"/>
  <c r="B21" i="6"/>
  <c r="A21" i="6"/>
  <c r="J20" i="6"/>
  <c r="Q20" i="6"/>
  <c r="P20" i="6"/>
  <c r="O20" i="6"/>
  <c r="N20" i="6"/>
  <c r="M20" i="6"/>
  <c r="L20" i="6"/>
  <c r="K20" i="6"/>
  <c r="I20" i="6"/>
  <c r="G20" i="6"/>
  <c r="E20" i="6"/>
  <c r="D20" i="6"/>
  <c r="C20" i="6"/>
  <c r="B20" i="6"/>
  <c r="A20" i="6"/>
  <c r="J19" i="6"/>
  <c r="Q19" i="6"/>
  <c r="P19" i="6"/>
  <c r="O19" i="6"/>
  <c r="N19" i="6"/>
  <c r="M19" i="6"/>
  <c r="L19" i="6"/>
  <c r="K19" i="6"/>
  <c r="I19" i="6"/>
  <c r="G19" i="6"/>
  <c r="E19" i="6"/>
  <c r="D19" i="6"/>
  <c r="C19" i="6"/>
  <c r="B19" i="6"/>
  <c r="A19" i="6"/>
  <c r="J18" i="6"/>
  <c r="Q18" i="6"/>
  <c r="P18" i="6"/>
  <c r="O18" i="6"/>
  <c r="N18" i="6"/>
  <c r="M18" i="6"/>
  <c r="L18" i="6"/>
  <c r="K18" i="6"/>
  <c r="I18" i="6"/>
  <c r="G18" i="6"/>
  <c r="E18" i="6"/>
  <c r="D18" i="6"/>
  <c r="C18" i="6"/>
  <c r="B18" i="6"/>
  <c r="A18" i="6"/>
  <c r="J17" i="6"/>
  <c r="Q17" i="6"/>
  <c r="P17" i="6"/>
  <c r="O17" i="6"/>
  <c r="N17" i="6"/>
  <c r="M17" i="6"/>
  <c r="L17" i="6"/>
  <c r="K17" i="6"/>
  <c r="I17" i="6"/>
  <c r="G17" i="6"/>
  <c r="E17" i="6"/>
  <c r="D17" i="6"/>
  <c r="C17" i="6"/>
  <c r="B17" i="6"/>
  <c r="A17" i="6"/>
  <c r="J16" i="6"/>
  <c r="Q16" i="6"/>
  <c r="P16" i="6"/>
  <c r="O16" i="6"/>
  <c r="N16" i="6"/>
  <c r="M16" i="6"/>
  <c r="L16" i="6"/>
  <c r="K16" i="6"/>
  <c r="I16" i="6"/>
  <c r="G16" i="6"/>
  <c r="E16" i="6"/>
  <c r="D16" i="6"/>
  <c r="C16" i="6"/>
  <c r="B16" i="6"/>
  <c r="A16" i="6"/>
  <c r="J15" i="6"/>
  <c r="Q15" i="6"/>
  <c r="P15" i="6"/>
  <c r="O15" i="6"/>
  <c r="N15" i="6"/>
  <c r="M15" i="6"/>
  <c r="L15" i="6"/>
  <c r="K15" i="6"/>
  <c r="I15" i="6"/>
  <c r="G15" i="6"/>
  <c r="E15" i="6"/>
  <c r="D15" i="6"/>
  <c r="C15" i="6"/>
  <c r="B15" i="6"/>
  <c r="A15" i="6"/>
  <c r="J14" i="6"/>
  <c r="Q14" i="6"/>
  <c r="P14" i="6"/>
  <c r="O14" i="6"/>
  <c r="N14" i="6"/>
  <c r="M14" i="6"/>
  <c r="L14" i="6"/>
  <c r="K14" i="6"/>
  <c r="I14" i="6"/>
  <c r="G14" i="6"/>
  <c r="E14" i="6"/>
  <c r="D14" i="6"/>
  <c r="C14" i="6"/>
  <c r="B14" i="6"/>
  <c r="A14" i="6"/>
  <c r="J13" i="6"/>
  <c r="Q13" i="6"/>
  <c r="P13" i="6"/>
  <c r="O13" i="6"/>
  <c r="N13" i="6"/>
  <c r="M13" i="6"/>
  <c r="L13" i="6"/>
  <c r="K13" i="6"/>
  <c r="I13" i="6"/>
  <c r="G13" i="6"/>
  <c r="E13" i="6"/>
  <c r="D13" i="6"/>
  <c r="C13" i="6"/>
  <c r="B13" i="6"/>
  <c r="A13" i="6"/>
  <c r="J12" i="6"/>
  <c r="Q12" i="6"/>
  <c r="P12" i="6"/>
  <c r="O12" i="6"/>
  <c r="N12" i="6"/>
  <c r="M12" i="6"/>
  <c r="L12" i="6"/>
  <c r="K12" i="6"/>
  <c r="I12" i="6"/>
  <c r="G12" i="6"/>
  <c r="E12" i="6"/>
  <c r="D12" i="6"/>
  <c r="C12" i="6"/>
  <c r="B12" i="6"/>
  <c r="A12" i="6"/>
  <c r="J11" i="6"/>
  <c r="Q11" i="6"/>
  <c r="P11" i="6"/>
  <c r="O11" i="6"/>
  <c r="N11" i="6"/>
  <c r="M11" i="6"/>
  <c r="L11" i="6"/>
  <c r="K11" i="6"/>
  <c r="I11" i="6"/>
  <c r="G11" i="6"/>
  <c r="E11" i="6"/>
  <c r="D11" i="6"/>
  <c r="C11" i="6"/>
  <c r="B11" i="6"/>
  <c r="A11" i="6"/>
  <c r="J10" i="6"/>
  <c r="Q10" i="6"/>
  <c r="P10" i="6"/>
  <c r="O10" i="6"/>
  <c r="N10" i="6"/>
  <c r="M10" i="6"/>
  <c r="L10" i="6"/>
  <c r="K10" i="6"/>
  <c r="I10" i="6"/>
  <c r="G10" i="6"/>
  <c r="E10" i="6"/>
  <c r="D10" i="6"/>
  <c r="C10" i="6"/>
  <c r="B10" i="6"/>
  <c r="A10" i="6"/>
  <c r="J9" i="6"/>
  <c r="Q9" i="6"/>
  <c r="P9" i="6"/>
  <c r="O9" i="6"/>
  <c r="N9" i="6"/>
  <c r="M9" i="6"/>
  <c r="L9" i="6"/>
  <c r="K9" i="6"/>
  <c r="I9" i="6"/>
  <c r="G9" i="6"/>
  <c r="E9" i="6"/>
  <c r="D9" i="6"/>
  <c r="C9" i="6"/>
  <c r="B9" i="6"/>
  <c r="A9" i="6"/>
  <c r="J8" i="6"/>
  <c r="Q8" i="6"/>
  <c r="P8" i="6"/>
  <c r="O8" i="6"/>
  <c r="N8" i="6"/>
  <c r="M8" i="6"/>
  <c r="L8" i="6"/>
  <c r="K8" i="6"/>
  <c r="I8" i="6"/>
  <c r="G8" i="6"/>
  <c r="E8" i="6"/>
  <c r="D8" i="6"/>
  <c r="C8" i="6"/>
  <c r="B8" i="6"/>
  <c r="A8" i="6"/>
  <c r="J7" i="6"/>
  <c r="Q7" i="6"/>
  <c r="P7" i="6"/>
  <c r="O7" i="6"/>
  <c r="N7" i="6"/>
  <c r="M7" i="6"/>
  <c r="L7" i="6"/>
  <c r="K7" i="6"/>
  <c r="I7" i="6"/>
  <c r="G7" i="6"/>
  <c r="E7" i="6"/>
  <c r="D7" i="6"/>
  <c r="C7" i="6"/>
  <c r="B7" i="6"/>
  <c r="A7" i="6"/>
  <c r="J6" i="6"/>
  <c r="Q6" i="6"/>
  <c r="P6" i="6"/>
  <c r="O6" i="6"/>
  <c r="N6" i="6"/>
  <c r="M6" i="6"/>
  <c r="L6" i="6"/>
  <c r="K6" i="6"/>
  <c r="I6" i="6"/>
  <c r="G6" i="6"/>
  <c r="E6" i="6"/>
  <c r="D6" i="6"/>
  <c r="C6" i="6"/>
  <c r="B6" i="6"/>
  <c r="A6" i="6"/>
  <c r="J5" i="6"/>
  <c r="Q5" i="6"/>
  <c r="P5" i="6"/>
  <c r="O5" i="6"/>
  <c r="N5" i="6"/>
  <c r="M5" i="6"/>
  <c r="L5" i="6"/>
  <c r="K5" i="6"/>
  <c r="I5" i="6"/>
  <c r="G5" i="6"/>
  <c r="E5" i="6"/>
  <c r="D5" i="6"/>
  <c r="C5" i="6"/>
  <c r="B5" i="6"/>
  <c r="A5" i="6"/>
  <c r="J4" i="6"/>
  <c r="Q4" i="6"/>
  <c r="P4" i="6"/>
  <c r="O4" i="6"/>
  <c r="N4" i="6"/>
  <c r="M4" i="6"/>
  <c r="L4" i="6"/>
  <c r="K4" i="6"/>
  <c r="I4" i="6"/>
  <c r="G4" i="6"/>
  <c r="E4" i="6"/>
  <c r="D4" i="6"/>
  <c r="C4" i="6"/>
  <c r="B4" i="6"/>
  <c r="A4" i="6"/>
  <c r="J3" i="6"/>
  <c r="Q3" i="6"/>
  <c r="P3" i="6"/>
  <c r="O3" i="6"/>
  <c r="N3" i="6"/>
  <c r="M3" i="6"/>
  <c r="L3" i="6"/>
  <c r="K3" i="6"/>
  <c r="I3" i="6"/>
  <c r="G3" i="6"/>
  <c r="E3" i="6"/>
  <c r="D3" i="6"/>
  <c r="C3" i="6"/>
  <c r="B3" i="6"/>
  <c r="A3" i="6"/>
  <c r="AM32" i="3"/>
  <c r="AG32" i="3"/>
  <c r="AF32" i="3"/>
  <c r="AH32" i="3"/>
  <c r="AN32" i="3"/>
  <c r="AO32" i="3"/>
  <c r="AP32" i="3"/>
  <c r="AQ32" i="3"/>
  <c r="AR32" i="3"/>
  <c r="AS32" i="3"/>
  <c r="AT32" i="3"/>
  <c r="AU32" i="3"/>
  <c r="AV32" i="3"/>
  <c r="AD32" i="3"/>
  <c r="AC32" i="3"/>
  <c r="AE32" i="3"/>
  <c r="AA32" i="3"/>
  <c r="Z32" i="3"/>
  <c r="AB32" i="3"/>
  <c r="S32" i="3"/>
  <c r="R32" i="3"/>
  <c r="Q32" i="3"/>
  <c r="AM31" i="3"/>
  <c r="AG31" i="3"/>
  <c r="AF31" i="3"/>
  <c r="AH31" i="3"/>
  <c r="AN31" i="3"/>
  <c r="AO31" i="3"/>
  <c r="AP31" i="3"/>
  <c r="AQ31" i="3"/>
  <c r="AR31" i="3"/>
  <c r="AS31" i="3"/>
  <c r="AT31" i="3"/>
  <c r="AU31" i="3"/>
  <c r="AV31" i="3"/>
  <c r="AD31" i="3"/>
  <c r="AC31" i="3"/>
  <c r="AE31" i="3"/>
  <c r="AA31" i="3"/>
  <c r="Z31" i="3"/>
  <c r="AB31" i="3"/>
  <c r="S31" i="3"/>
  <c r="R31" i="3"/>
  <c r="Q31" i="3"/>
  <c r="AM30" i="3"/>
  <c r="AG30" i="3"/>
  <c r="AF30" i="3"/>
  <c r="AH30" i="3"/>
  <c r="AN30" i="3"/>
  <c r="AO30" i="3"/>
  <c r="AP30" i="3"/>
  <c r="AQ30" i="3"/>
  <c r="AR30" i="3"/>
  <c r="AS30" i="3"/>
  <c r="AT30" i="3"/>
  <c r="AU30" i="3"/>
  <c r="AV30" i="3"/>
  <c r="AD30" i="3"/>
  <c r="AC30" i="3"/>
  <c r="AE30" i="3"/>
  <c r="AA30" i="3"/>
  <c r="Z30" i="3"/>
  <c r="AB30" i="3"/>
  <c r="S30" i="3"/>
  <c r="R30" i="3"/>
  <c r="Q30" i="3"/>
  <c r="AM29" i="3"/>
  <c r="AG29" i="3"/>
  <c r="AF29" i="3"/>
  <c r="AH29" i="3"/>
  <c r="AN29" i="3"/>
  <c r="AO29" i="3"/>
  <c r="AP29" i="3"/>
  <c r="AQ29" i="3"/>
  <c r="AR29" i="3"/>
  <c r="AS29" i="3"/>
  <c r="AT29" i="3"/>
  <c r="AU29" i="3"/>
  <c r="AV29" i="3"/>
  <c r="AD29" i="3"/>
  <c r="AC29" i="3"/>
  <c r="AE29" i="3"/>
  <c r="AA29" i="3"/>
  <c r="Z29" i="3"/>
  <c r="AB29" i="3"/>
  <c r="S29" i="3"/>
  <c r="R29" i="3"/>
  <c r="Q29" i="3"/>
  <c r="AM28" i="3"/>
  <c r="AG28" i="3"/>
  <c r="AF28" i="3"/>
  <c r="AH28" i="3"/>
  <c r="AN28" i="3"/>
  <c r="AO28" i="3"/>
  <c r="AP28" i="3"/>
  <c r="AQ28" i="3"/>
  <c r="AR28" i="3"/>
  <c r="AS28" i="3"/>
  <c r="AT28" i="3"/>
  <c r="AU28" i="3"/>
  <c r="AV28" i="3"/>
  <c r="AD28" i="3"/>
  <c r="AC28" i="3"/>
  <c r="AE28" i="3"/>
  <c r="AA28" i="3"/>
  <c r="Z28" i="3"/>
  <c r="AB28" i="3"/>
  <c r="S28" i="3"/>
  <c r="R28" i="3"/>
  <c r="Q28" i="3"/>
  <c r="AM27" i="3"/>
  <c r="AG27" i="3"/>
  <c r="AF27" i="3"/>
  <c r="AH27" i="3"/>
  <c r="AN27" i="3"/>
  <c r="AO27" i="3"/>
  <c r="AP27" i="3"/>
  <c r="AQ27" i="3"/>
  <c r="AR27" i="3"/>
  <c r="AS27" i="3"/>
  <c r="AT27" i="3"/>
  <c r="AU27" i="3"/>
  <c r="AV27" i="3"/>
  <c r="AD27" i="3"/>
  <c r="AC27" i="3"/>
  <c r="AE27" i="3"/>
  <c r="AA27" i="3"/>
  <c r="Z27" i="3"/>
  <c r="AB27" i="3"/>
  <c r="S27" i="3"/>
  <c r="R27" i="3"/>
  <c r="Q27" i="3"/>
  <c r="AM26" i="3"/>
  <c r="AG26" i="3"/>
  <c r="AF26" i="3"/>
  <c r="AH26" i="3"/>
  <c r="AN26" i="3"/>
  <c r="AO26" i="3"/>
  <c r="AP26" i="3"/>
  <c r="AQ26" i="3"/>
  <c r="AR26" i="3"/>
  <c r="AS26" i="3"/>
  <c r="AT26" i="3"/>
  <c r="AU26" i="3"/>
  <c r="AV26" i="3"/>
  <c r="AD26" i="3"/>
  <c r="AC26" i="3"/>
  <c r="AE26" i="3"/>
  <c r="AA26" i="3"/>
  <c r="Z26" i="3"/>
  <c r="AB26" i="3"/>
  <c r="S26" i="3"/>
  <c r="R26" i="3"/>
  <c r="Q26" i="3"/>
  <c r="AM25" i="3"/>
  <c r="AG25" i="3"/>
  <c r="AF25" i="3"/>
  <c r="AH25" i="3"/>
  <c r="AN25" i="3"/>
  <c r="AO25" i="3"/>
  <c r="AP25" i="3"/>
  <c r="AQ25" i="3"/>
  <c r="AR25" i="3"/>
  <c r="AS25" i="3"/>
  <c r="AT25" i="3"/>
  <c r="AU25" i="3"/>
  <c r="AV25" i="3"/>
  <c r="AD25" i="3"/>
  <c r="AC25" i="3"/>
  <c r="AE25" i="3"/>
  <c r="AA25" i="3"/>
  <c r="Z25" i="3"/>
  <c r="AB25" i="3"/>
  <c r="S25" i="3"/>
  <c r="R25" i="3"/>
  <c r="Q25" i="3"/>
  <c r="AM24" i="3"/>
  <c r="AG24" i="3"/>
  <c r="AF24" i="3"/>
  <c r="AH24" i="3"/>
  <c r="AN24" i="3"/>
  <c r="AO24" i="3"/>
  <c r="AP24" i="3"/>
  <c r="AQ24" i="3"/>
  <c r="AR24" i="3"/>
  <c r="AS24" i="3"/>
  <c r="AT24" i="3"/>
  <c r="AU24" i="3"/>
  <c r="AV24" i="3"/>
  <c r="AD24" i="3"/>
  <c r="AC24" i="3"/>
  <c r="AE24" i="3"/>
  <c r="AA24" i="3"/>
  <c r="Z24" i="3"/>
  <c r="AB24" i="3"/>
  <c r="S24" i="3"/>
  <c r="R24" i="3"/>
  <c r="Q24" i="3"/>
  <c r="AM23" i="3"/>
  <c r="AG23" i="3"/>
  <c r="AF23" i="3"/>
  <c r="AH23" i="3"/>
  <c r="AN23" i="3"/>
  <c r="AO23" i="3"/>
  <c r="AP23" i="3"/>
  <c r="AQ23" i="3"/>
  <c r="AR23" i="3"/>
  <c r="AS23" i="3"/>
  <c r="AT23" i="3"/>
  <c r="AU23" i="3"/>
  <c r="AV23" i="3"/>
  <c r="AD23" i="3"/>
  <c r="AC23" i="3"/>
  <c r="AE23" i="3"/>
  <c r="AA23" i="3"/>
  <c r="Z23" i="3"/>
  <c r="AB23" i="3"/>
  <c r="S23" i="3"/>
  <c r="R23" i="3"/>
  <c r="Q23" i="3"/>
  <c r="AM22" i="3"/>
  <c r="AG22" i="3"/>
  <c r="AF22" i="3"/>
  <c r="AH22" i="3"/>
  <c r="AN22" i="3"/>
  <c r="AO22" i="3"/>
  <c r="AP22" i="3"/>
  <c r="AQ22" i="3"/>
  <c r="AR22" i="3"/>
  <c r="AS22" i="3"/>
  <c r="AT22" i="3"/>
  <c r="AU22" i="3"/>
  <c r="AV22" i="3"/>
  <c r="AD22" i="3"/>
  <c r="AC22" i="3"/>
  <c r="AE22" i="3"/>
  <c r="AA22" i="3"/>
  <c r="Z22" i="3"/>
  <c r="AB22" i="3"/>
  <c r="S22" i="3"/>
  <c r="R22" i="3"/>
  <c r="Q22" i="3"/>
  <c r="AM21" i="3"/>
  <c r="AG21" i="3"/>
  <c r="AF21" i="3"/>
  <c r="AH21" i="3"/>
  <c r="AN21" i="3"/>
  <c r="AO21" i="3"/>
  <c r="AP21" i="3"/>
  <c r="AQ21" i="3"/>
  <c r="AR21" i="3"/>
  <c r="AS21" i="3"/>
  <c r="AT21" i="3"/>
  <c r="AU21" i="3"/>
  <c r="AV21" i="3"/>
  <c r="AD21" i="3"/>
  <c r="AC21" i="3"/>
  <c r="AE21" i="3"/>
  <c r="AA21" i="3"/>
  <c r="Z21" i="3"/>
  <c r="AB21" i="3"/>
  <c r="S21" i="3"/>
  <c r="R21" i="3"/>
  <c r="Q21" i="3"/>
  <c r="AM20" i="3"/>
  <c r="AG20" i="3"/>
  <c r="AF20" i="3"/>
  <c r="AH20" i="3"/>
  <c r="AN20" i="3"/>
  <c r="AO20" i="3"/>
  <c r="AP20" i="3"/>
  <c r="AQ20" i="3"/>
  <c r="AR20" i="3"/>
  <c r="AS20" i="3"/>
  <c r="AT20" i="3"/>
  <c r="AU20" i="3"/>
  <c r="AV20" i="3"/>
  <c r="AD20" i="3"/>
  <c r="AC20" i="3"/>
  <c r="AE20" i="3"/>
  <c r="AA20" i="3"/>
  <c r="Z20" i="3"/>
  <c r="AB20" i="3"/>
  <c r="S20" i="3"/>
  <c r="R20" i="3"/>
  <c r="Q20" i="3"/>
  <c r="AM19" i="3"/>
  <c r="AG19" i="3"/>
  <c r="AF19" i="3"/>
  <c r="AH19" i="3"/>
  <c r="AN19" i="3"/>
  <c r="AO19" i="3"/>
  <c r="AP19" i="3"/>
  <c r="AQ19" i="3"/>
  <c r="AR19" i="3"/>
  <c r="AS19" i="3"/>
  <c r="AT19" i="3"/>
  <c r="AU19" i="3"/>
  <c r="AV19" i="3"/>
  <c r="AD19" i="3"/>
  <c r="AC19" i="3"/>
  <c r="AE19" i="3"/>
  <c r="AA19" i="3"/>
  <c r="Z19" i="3"/>
  <c r="AB19" i="3"/>
  <c r="S19" i="3"/>
  <c r="R19" i="3"/>
  <c r="Q19" i="3"/>
  <c r="AM18" i="3"/>
  <c r="AG18" i="3"/>
  <c r="AF18" i="3"/>
  <c r="AH18" i="3"/>
  <c r="AN18" i="3"/>
  <c r="AO18" i="3"/>
  <c r="AP18" i="3"/>
  <c r="AQ18" i="3"/>
  <c r="AR18" i="3"/>
  <c r="AS18" i="3"/>
  <c r="AT18" i="3"/>
  <c r="AU18" i="3"/>
  <c r="AV18" i="3"/>
  <c r="AD18" i="3"/>
  <c r="AC18" i="3"/>
  <c r="AE18" i="3"/>
  <c r="AA18" i="3"/>
  <c r="Z18" i="3"/>
  <c r="AB18" i="3"/>
  <c r="S18" i="3"/>
  <c r="R18" i="3"/>
  <c r="Q18" i="3"/>
  <c r="AM17" i="3"/>
  <c r="AG17" i="3"/>
  <c r="AF17" i="3"/>
  <c r="AH17" i="3"/>
  <c r="AN17" i="3"/>
  <c r="AO17" i="3"/>
  <c r="AP17" i="3"/>
  <c r="AQ17" i="3"/>
  <c r="AR17" i="3"/>
  <c r="AS17" i="3"/>
  <c r="AT17" i="3"/>
  <c r="AU17" i="3"/>
  <c r="AV17" i="3"/>
  <c r="AD17" i="3"/>
  <c r="AC17" i="3"/>
  <c r="AE17" i="3"/>
  <c r="AA17" i="3"/>
  <c r="Z17" i="3"/>
  <c r="AB17" i="3"/>
  <c r="S17" i="3"/>
  <c r="R17" i="3"/>
  <c r="Q17" i="3"/>
  <c r="AM16" i="3"/>
  <c r="AG16" i="3"/>
  <c r="AF16" i="3"/>
  <c r="AH16" i="3"/>
  <c r="AN16" i="3"/>
  <c r="AO16" i="3"/>
  <c r="AP16" i="3"/>
  <c r="AQ16" i="3"/>
  <c r="AR16" i="3"/>
  <c r="AS16" i="3"/>
  <c r="AT16" i="3"/>
  <c r="AU16" i="3"/>
  <c r="AV16" i="3"/>
  <c r="AD16" i="3"/>
  <c r="AC16" i="3"/>
  <c r="AE16" i="3"/>
  <c r="AA16" i="3"/>
  <c r="Z16" i="3"/>
  <c r="AB16" i="3"/>
  <c r="S16" i="3"/>
  <c r="R16" i="3"/>
  <c r="Q16" i="3"/>
  <c r="AM15" i="3"/>
  <c r="AG15" i="3"/>
  <c r="AF15" i="3"/>
  <c r="AH15" i="3"/>
  <c r="AN15" i="3"/>
  <c r="AO15" i="3"/>
  <c r="AP15" i="3"/>
  <c r="AQ15" i="3"/>
  <c r="AR15" i="3"/>
  <c r="AS15" i="3"/>
  <c r="AT15" i="3"/>
  <c r="AU15" i="3"/>
  <c r="AV15" i="3"/>
  <c r="AD15" i="3"/>
  <c r="AC15" i="3"/>
  <c r="AE15" i="3"/>
  <c r="AA15" i="3"/>
  <c r="Z15" i="3"/>
  <c r="AB15" i="3"/>
  <c r="S15" i="3"/>
  <c r="R15" i="3"/>
  <c r="Q15" i="3"/>
  <c r="AM14" i="3"/>
  <c r="AG14" i="3"/>
  <c r="AF14" i="3"/>
  <c r="AH14" i="3"/>
  <c r="AN14" i="3"/>
  <c r="AO14" i="3"/>
  <c r="AP14" i="3"/>
  <c r="AQ14" i="3"/>
  <c r="AR14" i="3"/>
  <c r="AS14" i="3"/>
  <c r="AT14" i="3"/>
  <c r="AU14" i="3"/>
  <c r="AV14" i="3"/>
  <c r="AD14" i="3"/>
  <c r="AC14" i="3"/>
  <c r="AE14" i="3"/>
  <c r="AA14" i="3"/>
  <c r="Z14" i="3"/>
  <c r="AB14" i="3"/>
  <c r="S14" i="3"/>
  <c r="R14" i="3"/>
  <c r="Q14" i="3"/>
  <c r="AM13" i="3"/>
  <c r="AG13" i="3"/>
  <c r="AF13" i="3"/>
  <c r="AH13" i="3"/>
  <c r="AN13" i="3"/>
  <c r="AO13" i="3"/>
  <c r="AP13" i="3"/>
  <c r="AQ13" i="3"/>
  <c r="AR13" i="3"/>
  <c r="AS13" i="3"/>
  <c r="AT13" i="3"/>
  <c r="AU13" i="3"/>
  <c r="AV13" i="3"/>
  <c r="AD13" i="3"/>
  <c r="AC13" i="3"/>
  <c r="AE13" i="3"/>
  <c r="AA13" i="3"/>
  <c r="Z13" i="3"/>
  <c r="AB13" i="3"/>
  <c r="S13" i="3"/>
  <c r="R13" i="3"/>
  <c r="Q13" i="3"/>
  <c r="AM12" i="3"/>
  <c r="AG12" i="3"/>
  <c r="AF12" i="3"/>
  <c r="AH12" i="3"/>
  <c r="AN12" i="3"/>
  <c r="AO12" i="3"/>
  <c r="AP12" i="3"/>
  <c r="AQ12" i="3"/>
  <c r="AR12" i="3"/>
  <c r="AS12" i="3"/>
  <c r="AT12" i="3"/>
  <c r="AU12" i="3"/>
  <c r="AV12" i="3"/>
  <c r="AD12" i="3"/>
  <c r="AC12" i="3"/>
  <c r="AE12" i="3"/>
  <c r="AA12" i="3"/>
  <c r="Z12" i="3"/>
  <c r="AB12" i="3"/>
  <c r="S12" i="3"/>
  <c r="R12" i="3"/>
  <c r="Q12" i="3"/>
  <c r="AM11" i="3"/>
  <c r="AG11" i="3"/>
  <c r="AF11" i="3"/>
  <c r="AH11" i="3"/>
  <c r="AN11" i="3"/>
  <c r="AO11" i="3"/>
  <c r="AP11" i="3"/>
  <c r="AQ11" i="3"/>
  <c r="AR11" i="3"/>
  <c r="AS11" i="3"/>
  <c r="AT11" i="3"/>
  <c r="AU11" i="3"/>
  <c r="AV11" i="3"/>
  <c r="AD11" i="3"/>
  <c r="AC11" i="3"/>
  <c r="AE11" i="3"/>
  <c r="AA11" i="3"/>
  <c r="Z11" i="3"/>
  <c r="AB11" i="3"/>
  <c r="S11" i="3"/>
  <c r="R11" i="3"/>
  <c r="Q11" i="3"/>
  <c r="AM10" i="3"/>
  <c r="AG10" i="3"/>
  <c r="AF10" i="3"/>
  <c r="AH10" i="3"/>
  <c r="AN10" i="3"/>
  <c r="AO10" i="3"/>
  <c r="AP10" i="3"/>
  <c r="AQ10" i="3"/>
  <c r="AR10" i="3"/>
  <c r="AS10" i="3"/>
  <c r="AT10" i="3"/>
  <c r="AU10" i="3"/>
  <c r="AV10" i="3"/>
  <c r="AD10" i="3"/>
  <c r="AC10" i="3"/>
  <c r="AE10" i="3"/>
  <c r="AA10" i="3"/>
  <c r="Z10" i="3"/>
  <c r="AB10" i="3"/>
  <c r="S10" i="3"/>
  <c r="R10" i="3"/>
  <c r="Q10" i="3"/>
  <c r="AM9" i="3"/>
  <c r="AG9" i="3"/>
  <c r="AF9" i="3"/>
  <c r="AH9" i="3"/>
  <c r="AN9" i="3"/>
  <c r="AO9" i="3"/>
  <c r="AP9" i="3"/>
  <c r="AQ9" i="3"/>
  <c r="AR9" i="3"/>
  <c r="AS9" i="3"/>
  <c r="AT9" i="3"/>
  <c r="AU9" i="3"/>
  <c r="AV9" i="3"/>
  <c r="AD9" i="3"/>
  <c r="AC9" i="3"/>
  <c r="AE9" i="3"/>
  <c r="AA9" i="3"/>
  <c r="Z9" i="3"/>
  <c r="AB9" i="3"/>
  <c r="S9" i="3"/>
  <c r="R9" i="3"/>
  <c r="Q9" i="3"/>
  <c r="AM8" i="3"/>
  <c r="AG8" i="3"/>
  <c r="AF8" i="3"/>
  <c r="AH8" i="3"/>
  <c r="AN8" i="3"/>
  <c r="AO8" i="3"/>
  <c r="AP8" i="3"/>
  <c r="AQ8" i="3"/>
  <c r="AR8" i="3"/>
  <c r="AS8" i="3"/>
  <c r="AT8" i="3"/>
  <c r="AU8" i="3"/>
  <c r="AV8" i="3"/>
  <c r="AD8" i="3"/>
  <c r="AC8" i="3"/>
  <c r="AE8" i="3"/>
  <c r="AA8" i="3"/>
  <c r="Z8" i="3"/>
  <c r="AB8" i="3"/>
  <c r="S8" i="3"/>
  <c r="R8" i="3"/>
  <c r="Q8" i="3"/>
  <c r="AM7" i="3"/>
  <c r="AG7" i="3"/>
  <c r="AF7" i="3"/>
  <c r="AH7" i="3"/>
  <c r="AN7" i="3"/>
  <c r="AO7" i="3"/>
  <c r="AP7" i="3"/>
  <c r="AQ7" i="3"/>
  <c r="AR7" i="3"/>
  <c r="AS7" i="3"/>
  <c r="AT7" i="3"/>
  <c r="AU7" i="3"/>
  <c r="AV7" i="3"/>
  <c r="AD7" i="3"/>
  <c r="AC7" i="3"/>
  <c r="AE7" i="3"/>
  <c r="AA7" i="3"/>
  <c r="Z7" i="3"/>
  <c r="AB7" i="3"/>
  <c r="S7" i="3"/>
  <c r="R7" i="3"/>
  <c r="Q7" i="3"/>
  <c r="AM6" i="3"/>
  <c r="AG6" i="3"/>
  <c r="AF6" i="3"/>
  <c r="AH6" i="3"/>
  <c r="AN6" i="3"/>
  <c r="AO6" i="3"/>
  <c r="AP6" i="3"/>
  <c r="AQ6" i="3"/>
  <c r="AR6" i="3"/>
  <c r="AS6" i="3"/>
  <c r="AT6" i="3"/>
  <c r="AU6" i="3"/>
  <c r="AV6" i="3"/>
  <c r="AD6" i="3"/>
  <c r="AC6" i="3"/>
  <c r="AE6" i="3"/>
  <c r="AA6" i="3"/>
  <c r="Z6" i="3"/>
  <c r="AB6" i="3"/>
  <c r="S6" i="3"/>
  <c r="R6" i="3"/>
  <c r="Q6" i="3"/>
  <c r="AM5" i="3"/>
  <c r="AD5" i="3"/>
  <c r="AC5" i="3"/>
  <c r="AE5" i="3"/>
  <c r="AA5" i="3"/>
  <c r="Z5" i="3"/>
  <c r="AB5" i="3"/>
  <c r="S5" i="3"/>
</calcChain>
</file>

<file path=xl/sharedStrings.xml><?xml version="1.0" encoding="utf-8"?>
<sst xmlns="http://schemas.openxmlformats.org/spreadsheetml/2006/main" count="3079" uniqueCount="1168">
  <si>
    <t>Table 1. Weather stations maintained by the Direccíon General de Aguas (DGA)</t>
  </si>
  <si>
    <r>
      <t>Station</t>
    </r>
    <r>
      <rPr>
        <b/>
        <vertAlign val="superscript"/>
        <sz val="10"/>
        <color theme="1"/>
        <rFont val="Times New Roman"/>
      </rPr>
      <t>a</t>
    </r>
  </si>
  <si>
    <t>Station Name</t>
  </si>
  <si>
    <t>Lat (°N)</t>
  </si>
  <si>
    <t>Lon (°E)</t>
  </si>
  <si>
    <t>Elevation (m)</t>
  </si>
  <si>
    <t>Data Type</t>
  </si>
  <si>
    <t>Almendral</t>
  </si>
  <si>
    <t>Air T (1973-1989), Precip (1960-2014)</t>
  </si>
  <si>
    <t>Vicuña</t>
  </si>
  <si>
    <t>Precip (1971-2014)</t>
  </si>
  <si>
    <t>Rivadavia</t>
  </si>
  <si>
    <t>Air T (1972-2014), Precip (1960-2014)</t>
  </si>
  <si>
    <t>Huanta</t>
  </si>
  <si>
    <t>Precip (1989-2014)</t>
  </si>
  <si>
    <t>Las Juntas</t>
  </si>
  <si>
    <t>Air T (1990-2013), Precip (1990-2014)</t>
  </si>
  <si>
    <t>La Laguna</t>
  </si>
  <si>
    <t>Air T (1974-2014), Precip (1964-2014)</t>
  </si>
  <si>
    <t>a. Station number corresponds to the white numbered circles in Figure 1.</t>
  </si>
  <si>
    <t>Table 2. Location, stable isotope, and clumped isotope data for samples collected between 50 and 100 cm depth.</t>
  </si>
  <si>
    <t>Kluge Eq. 5 Calibration Uncertainties</t>
  </si>
  <si>
    <t>Sample ID</t>
  </si>
  <si>
    <t>Latitude (°N)</t>
  </si>
  <si>
    <t>Longitude (°E)</t>
  </si>
  <si>
    <t>Depth (cm)</t>
  </si>
  <si>
    <t>n</t>
  </si>
  <si>
    <r>
      <t>δ</t>
    </r>
    <r>
      <rPr>
        <b/>
        <vertAlign val="superscript"/>
        <sz val="10"/>
        <color theme="1"/>
        <rFont val="Times New Roman"/>
      </rPr>
      <t xml:space="preserve">13 </t>
    </r>
    <r>
      <rPr>
        <b/>
        <sz val="10"/>
        <color theme="1"/>
        <rFont val="Times New Roman"/>
      </rPr>
      <t>(‰) VPDB</t>
    </r>
    <r>
      <rPr>
        <b/>
        <vertAlign val="superscript"/>
        <sz val="10"/>
        <color theme="1"/>
        <rFont val="Times New Roman"/>
      </rPr>
      <t>a</t>
    </r>
  </si>
  <si>
    <t>±1 SE (‰)c</t>
  </si>
  <si>
    <r>
      <t>δ</t>
    </r>
    <r>
      <rPr>
        <b/>
        <vertAlign val="superscript"/>
        <sz val="10"/>
        <color theme="1"/>
        <rFont val="Times New Roman"/>
      </rPr>
      <t>18</t>
    </r>
    <r>
      <rPr>
        <b/>
        <sz val="10"/>
        <color theme="1"/>
        <rFont val="Times New Roman"/>
      </rPr>
      <t>O</t>
    </r>
    <r>
      <rPr>
        <b/>
        <vertAlign val="subscript"/>
        <sz val="10"/>
        <color theme="1"/>
        <rFont val="Times New Roman"/>
      </rPr>
      <t>carb</t>
    </r>
    <r>
      <rPr>
        <b/>
        <sz val="10"/>
        <color theme="1"/>
        <rFont val="Times New Roman"/>
      </rPr>
      <t xml:space="preserve"> (‰) VPDB</t>
    </r>
    <r>
      <rPr>
        <b/>
        <vertAlign val="superscript"/>
        <sz val="10"/>
        <color theme="1"/>
        <rFont val="Times New Roman"/>
      </rPr>
      <t>a</t>
    </r>
  </si>
  <si>
    <r>
      <t>±1 SE (‰)</t>
    </r>
    <r>
      <rPr>
        <b/>
        <vertAlign val="superscript"/>
        <sz val="10"/>
        <color theme="1"/>
        <rFont val="Times New Roman"/>
      </rPr>
      <t>c</t>
    </r>
  </si>
  <si>
    <r>
      <t>δ</t>
    </r>
    <r>
      <rPr>
        <b/>
        <vertAlign val="superscript"/>
        <sz val="10"/>
        <color theme="1"/>
        <rFont val="Times New Roman"/>
      </rPr>
      <t>18</t>
    </r>
    <r>
      <rPr>
        <b/>
        <sz val="10"/>
        <color theme="1"/>
        <rFont val="Times New Roman"/>
      </rPr>
      <t>O</t>
    </r>
    <r>
      <rPr>
        <b/>
        <vertAlign val="subscript"/>
        <sz val="10"/>
        <color theme="1"/>
        <rFont val="Times New Roman"/>
      </rPr>
      <t>FW</t>
    </r>
    <r>
      <rPr>
        <b/>
        <sz val="10"/>
        <color theme="1"/>
        <rFont val="Times New Roman"/>
      </rPr>
      <t xml:space="preserve"> (‰)</t>
    </r>
    <r>
      <rPr>
        <b/>
        <vertAlign val="superscript"/>
        <sz val="10"/>
        <color theme="1"/>
        <rFont val="Times New Roman"/>
      </rPr>
      <t>b</t>
    </r>
    <r>
      <rPr>
        <b/>
        <sz val="10"/>
        <color theme="1"/>
        <rFont val="Times New Roman"/>
      </rPr>
      <t xml:space="preserve"> VSMOW</t>
    </r>
  </si>
  <si>
    <r>
      <t xml:space="preserve"> Δ</t>
    </r>
    <r>
      <rPr>
        <b/>
        <vertAlign val="subscript"/>
        <sz val="10"/>
        <color theme="1"/>
        <rFont val="Times New Roman"/>
      </rPr>
      <t>47</t>
    </r>
    <r>
      <rPr>
        <b/>
        <sz val="10"/>
        <color theme="1"/>
        <rFont val="Times New Roman"/>
      </rPr>
      <t xml:space="preserve"> (‰) ARF</t>
    </r>
    <r>
      <rPr>
        <b/>
        <vertAlign val="superscript"/>
        <sz val="10"/>
        <color theme="1"/>
        <rFont val="Times New Roman"/>
      </rPr>
      <t>a</t>
    </r>
  </si>
  <si>
    <r>
      <t xml:space="preserve"> T(Δ</t>
    </r>
    <r>
      <rPr>
        <b/>
        <vertAlign val="subscript"/>
        <sz val="10"/>
        <color theme="1"/>
        <rFont val="Times New Roman"/>
      </rPr>
      <t>47</t>
    </r>
    <r>
      <rPr>
        <b/>
        <sz val="10"/>
        <color theme="1"/>
        <rFont val="Times New Roman"/>
      </rPr>
      <t>) (°C) Kluge</t>
    </r>
  </si>
  <si>
    <r>
      <t>±1 SE (°C)</t>
    </r>
    <r>
      <rPr>
        <b/>
        <vertAlign val="superscript"/>
        <sz val="10"/>
        <color theme="1"/>
        <rFont val="Times New Roman"/>
      </rPr>
      <t>c</t>
    </r>
  </si>
  <si>
    <r>
      <t>T(Δ</t>
    </r>
    <r>
      <rPr>
        <b/>
        <vertAlign val="subscript"/>
        <sz val="10"/>
        <color theme="1"/>
        <rFont val="Times New Roman"/>
      </rPr>
      <t>47</t>
    </r>
    <r>
      <rPr>
        <b/>
        <sz val="10"/>
        <color theme="1"/>
        <rFont val="Times New Roman"/>
      </rPr>
      <t>) (°C) Zaarur</t>
    </r>
  </si>
  <si>
    <t>Radiocarbon Age (BP)</t>
  </si>
  <si>
    <t>d13C SE (with sample std)</t>
  </si>
  <si>
    <t>d13C SE (with C64 std)</t>
  </si>
  <si>
    <t>Final SE d13C</t>
  </si>
  <si>
    <t>d18O SE (with sample std)</t>
  </si>
  <si>
    <t>d18O SE (with C64 std)</t>
  </si>
  <si>
    <t>Final SE d18O</t>
  </si>
  <si>
    <t>D47 SE (with sample std)</t>
  </si>
  <si>
    <t>D47 SE (with C64 std)</t>
  </si>
  <si>
    <t>Final SE D47</t>
  </si>
  <si>
    <t>Regular</t>
  </si>
  <si>
    <t>Hi Hi Hi</t>
  </si>
  <si>
    <t>Hi Hi Low</t>
  </si>
  <si>
    <t>HI Low Low</t>
  </si>
  <si>
    <t>Low Low Low</t>
  </si>
  <si>
    <t>Low Low Hi</t>
  </si>
  <si>
    <t>Low Hi Hi</t>
  </si>
  <si>
    <t>Low Hi Low</t>
  </si>
  <si>
    <t>Hi Low Hi</t>
  </si>
  <si>
    <t>Calibration SE</t>
  </si>
  <si>
    <t>Elq13-400-70</t>
  </si>
  <si>
    <t>7324±40</t>
  </si>
  <si>
    <t>C64 d13C std</t>
  </si>
  <si>
    <t>Elq13-400-95</t>
  </si>
  <si>
    <t>C64 18O std</t>
  </si>
  <si>
    <t>Elq13-600-50</t>
  </si>
  <si>
    <t>Elq13-850-50</t>
  </si>
  <si>
    <t>2873 ±30</t>
  </si>
  <si>
    <t>Elq13-1300-60</t>
  </si>
  <si>
    <t>1143 ±30</t>
  </si>
  <si>
    <t>Elq13-1300-80</t>
  </si>
  <si>
    <t>Elq13-1300-100</t>
  </si>
  <si>
    <t>Elq13-1500-50</t>
  </si>
  <si>
    <t>Elq13-1700-50</t>
  </si>
  <si>
    <t>Elq13-1924-60</t>
  </si>
  <si>
    <t>1452 ±30</t>
  </si>
  <si>
    <t>Elq13-1924-80</t>
  </si>
  <si>
    <t>Elq13-1924-100</t>
  </si>
  <si>
    <t>Elq13-2100-50</t>
  </si>
  <si>
    <t>Elq13-2300-50</t>
  </si>
  <si>
    <t>Elq13-2700-60</t>
  </si>
  <si>
    <t>Elq13-2700-80</t>
  </si>
  <si>
    <t>Elq13-2700-100</t>
  </si>
  <si>
    <t>Elq13-3100-50</t>
  </si>
  <si>
    <t>Elq13-3300-50</t>
  </si>
  <si>
    <t>Elq13-3550-60</t>
  </si>
  <si>
    <t>5780 ±30</t>
  </si>
  <si>
    <t>Elq13-3550-80</t>
  </si>
  <si>
    <t>Elq13-3550-100</t>
  </si>
  <si>
    <t>Elq13-3750-50</t>
  </si>
  <si>
    <t>2336 ±30</t>
  </si>
  <si>
    <t>Elq13-4200-50</t>
  </si>
  <si>
    <t>9663 ±40</t>
  </si>
  <si>
    <t>Elq13-4500-50</t>
  </si>
  <si>
    <t>Elq13-4700-60</t>
  </si>
  <si>
    <t>345 ±30</t>
  </si>
  <si>
    <t>Elq13-4700-80</t>
  </si>
  <si>
    <t>Elq13-4700-100</t>
  </si>
  <si>
    <r>
      <t>a. Carbonate δ</t>
    </r>
    <r>
      <rPr>
        <vertAlign val="superscript"/>
        <sz val="10"/>
        <color theme="1"/>
        <rFont val="Times New Roman"/>
      </rPr>
      <t>13</t>
    </r>
    <r>
      <rPr>
        <sz val="10"/>
        <color theme="1"/>
        <rFont val="Times New Roman"/>
      </rPr>
      <t>C, δ</t>
    </r>
    <r>
      <rPr>
        <vertAlign val="superscript"/>
        <sz val="10"/>
        <color theme="1"/>
        <rFont val="Times New Roman"/>
      </rPr>
      <t>18</t>
    </r>
    <r>
      <rPr>
        <sz val="10"/>
        <color theme="1"/>
        <rFont val="Times New Roman"/>
      </rPr>
      <t>O, and Δ</t>
    </r>
    <r>
      <rPr>
        <vertAlign val="subscript"/>
        <sz val="10"/>
        <color theme="1"/>
        <rFont val="Times New Roman"/>
      </rPr>
      <t>47</t>
    </r>
    <r>
      <rPr>
        <sz val="10"/>
        <color theme="1"/>
        <rFont val="Times New Roman"/>
      </rPr>
      <t xml:space="preserve"> reported as mean of </t>
    </r>
    <r>
      <rPr>
        <i/>
        <sz val="10"/>
        <color theme="1"/>
        <rFont val="Times New Roman"/>
      </rPr>
      <t>n</t>
    </r>
    <r>
      <rPr>
        <sz val="10"/>
        <color theme="1"/>
        <rFont val="Times New Roman"/>
      </rPr>
      <t xml:space="preserve"> replicates</t>
    </r>
  </si>
  <si>
    <r>
      <t>b. Soil water δ</t>
    </r>
    <r>
      <rPr>
        <vertAlign val="superscript"/>
        <sz val="10"/>
        <color theme="1"/>
        <rFont val="Times New Roman"/>
      </rPr>
      <t>18</t>
    </r>
    <r>
      <rPr>
        <sz val="10"/>
        <color theme="1"/>
        <rFont val="Times New Roman"/>
      </rPr>
      <t>O was calculted following the method outlined in Kim and O'Neil (1997)</t>
    </r>
  </si>
  <si>
    <r>
      <t xml:space="preserve">c. SE was calculated by choosing whichever was larger: σ of the sample replicate measurements, or σ of the long-term C64 in-house standard; the resulting σ was then divied by the square root of </t>
    </r>
    <r>
      <rPr>
        <i/>
        <sz val="10"/>
        <color theme="1"/>
        <rFont val="Times New Roman"/>
      </rPr>
      <t>n</t>
    </r>
    <r>
      <rPr>
        <sz val="10"/>
        <color theme="1"/>
        <rFont val="Times New Roman"/>
      </rPr>
      <t>; the T(Δ</t>
    </r>
    <r>
      <rPr>
        <vertAlign val="superscript"/>
        <sz val="10"/>
        <color theme="1"/>
        <rFont val="Times New Roman"/>
      </rPr>
      <t>47</t>
    </r>
    <r>
      <rPr>
        <sz val="10"/>
        <color theme="1"/>
        <rFont val="Times New Roman"/>
      </rPr>
      <t>) SE estimate also includes a propagation of the uncertainties associated with the T-Δ</t>
    </r>
    <r>
      <rPr>
        <vertAlign val="superscript"/>
        <sz val="10"/>
        <color theme="1"/>
        <rFont val="Times New Roman"/>
      </rPr>
      <t>47</t>
    </r>
    <r>
      <rPr>
        <sz val="10"/>
        <color theme="1"/>
        <rFont val="Times New Roman"/>
      </rPr>
      <t xml:space="preserve"> calibration of Kluge et al. (2015) (Eq. 5).</t>
    </r>
  </si>
  <si>
    <t>Table 3. Weather stations installed for this study. Data collected from Jan. 2014 to Jan. 2015.</t>
  </si>
  <si>
    <r>
      <t>Stations</t>
    </r>
    <r>
      <rPr>
        <b/>
        <vertAlign val="superscript"/>
        <sz val="10"/>
        <color theme="1"/>
        <rFont val="Times New Roman"/>
      </rPr>
      <t>ab</t>
    </r>
  </si>
  <si>
    <t>Total Precip (mm)</t>
  </si>
  <si>
    <t>Air Temp (°C)</t>
  </si>
  <si>
    <t>10 cm Soil Temp (°C)</t>
  </si>
  <si>
    <t>50 cm Soil Temp (°C)</t>
  </si>
  <si>
    <t>100 cm Soil Temp (°C)</t>
  </si>
  <si>
    <t>Mean Annual</t>
  </si>
  <si>
    <t>Mean Summer</t>
  </si>
  <si>
    <t>Mean Winter</t>
  </si>
  <si>
    <t>NA</t>
  </si>
  <si>
    <t>a. Station 2 (at 1300 masl) was vandalized; the results from that station are not included in this table.</t>
  </si>
  <si>
    <t>b. Station number corresponds to the black numbered circles in Figure 1.</t>
  </si>
  <si>
    <t>Table SI 1. Precipitation and surface water isotopic values</t>
  </si>
  <si>
    <r>
      <t>Station</t>
    </r>
    <r>
      <rPr>
        <b/>
        <vertAlign val="superscript"/>
        <sz val="10"/>
        <color theme="1"/>
        <rFont val="Times New Roman"/>
      </rPr>
      <t>a</t>
    </r>
    <r>
      <rPr>
        <b/>
        <sz val="10"/>
        <color theme="1"/>
        <rFont val="Times New Roman"/>
      </rPr>
      <t xml:space="preserve"> or Sample ID</t>
    </r>
  </si>
  <si>
    <t>δD (‰)</t>
  </si>
  <si>
    <r>
      <t>δ</t>
    </r>
    <r>
      <rPr>
        <b/>
        <vertAlign val="superscript"/>
        <sz val="10"/>
        <color theme="1"/>
        <rFont val="Times New Roman"/>
      </rPr>
      <t>18</t>
    </r>
    <r>
      <rPr>
        <b/>
        <sz val="10"/>
        <color theme="1"/>
        <rFont val="Times New Roman"/>
      </rPr>
      <t>O (‰)</t>
    </r>
  </si>
  <si>
    <t>Sample Type</t>
  </si>
  <si>
    <t>Mean Catchment Elevation (m)</t>
  </si>
  <si>
    <t>La Serena</t>
  </si>
  <si>
    <t>Rain</t>
  </si>
  <si>
    <t>La Serena (GNIP)</t>
  </si>
  <si>
    <t>Rividavia</t>
  </si>
  <si>
    <t>ELQ13-01</t>
  </si>
  <si>
    <t>Tributary</t>
  </si>
  <si>
    <t>ELQ13-16</t>
  </si>
  <si>
    <t>River</t>
  </si>
  <si>
    <t>ELQ13-02</t>
  </si>
  <si>
    <t>ELQ13-03</t>
  </si>
  <si>
    <t>ELQ13-05</t>
  </si>
  <si>
    <t>Trunk</t>
  </si>
  <si>
    <t>ELQ13-06</t>
  </si>
  <si>
    <t>Rain/Snow</t>
  </si>
  <si>
    <t>ELQ13-04</t>
  </si>
  <si>
    <t>ELQ13-15</t>
  </si>
  <si>
    <t>ELQ13-07</t>
  </si>
  <si>
    <t>ELQ13-08</t>
  </si>
  <si>
    <t>ELQ13-09</t>
  </si>
  <si>
    <t>ELQ13-14</t>
  </si>
  <si>
    <t>ELQ13-10</t>
  </si>
  <si>
    <t>ELQ13-11</t>
  </si>
  <si>
    <t>ELQ13-12</t>
  </si>
  <si>
    <t>ELQ13-13</t>
  </si>
  <si>
    <t>Snowpack</t>
  </si>
  <si>
    <t>Table SI 2. Location, stable isotope, and replicate clumpe isotope data for samples collected from the Elqui Valley, Chile</t>
  </si>
  <si>
    <t>RF</t>
  </si>
  <si>
    <r>
      <t>δ</t>
    </r>
    <r>
      <rPr>
        <b/>
        <vertAlign val="superscript"/>
        <sz val="10"/>
        <color theme="1"/>
        <rFont val="Times New Roman"/>
      </rPr>
      <t>13</t>
    </r>
    <r>
      <rPr>
        <b/>
        <sz val="10"/>
        <color theme="1"/>
        <rFont val="Times New Roman"/>
      </rPr>
      <t>C</t>
    </r>
    <r>
      <rPr>
        <b/>
        <vertAlign val="subscript"/>
        <sz val="10"/>
        <color theme="1"/>
        <rFont val="Times New Roman"/>
      </rPr>
      <t>CO2</t>
    </r>
    <r>
      <rPr>
        <b/>
        <sz val="10"/>
        <color theme="1"/>
        <rFont val="Times New Roman"/>
      </rPr>
      <t xml:space="preserve"> (‰) WG</t>
    </r>
  </si>
  <si>
    <r>
      <t>δ</t>
    </r>
    <r>
      <rPr>
        <b/>
        <vertAlign val="superscript"/>
        <sz val="10"/>
        <color theme="1"/>
        <rFont val="Times New Roman"/>
      </rPr>
      <t>13</t>
    </r>
    <r>
      <rPr>
        <b/>
        <sz val="10"/>
        <color theme="1"/>
        <rFont val="Times New Roman"/>
      </rPr>
      <t>C</t>
    </r>
    <r>
      <rPr>
        <b/>
        <vertAlign val="subscript"/>
        <sz val="10"/>
        <color theme="1"/>
        <rFont val="Times New Roman"/>
      </rPr>
      <t>CO2</t>
    </r>
    <r>
      <rPr>
        <b/>
        <sz val="10"/>
        <color theme="1"/>
        <rFont val="Times New Roman"/>
      </rPr>
      <t xml:space="preserve"> (‰) VPDB</t>
    </r>
  </si>
  <si>
    <r>
      <t>δ</t>
    </r>
    <r>
      <rPr>
        <b/>
        <vertAlign val="superscript"/>
        <sz val="10"/>
        <color theme="1"/>
        <rFont val="Times New Roman"/>
      </rPr>
      <t>18</t>
    </r>
    <r>
      <rPr>
        <b/>
        <sz val="10"/>
        <color theme="1"/>
        <rFont val="Times New Roman"/>
      </rPr>
      <t>O</t>
    </r>
    <r>
      <rPr>
        <b/>
        <vertAlign val="subscript"/>
        <sz val="10"/>
        <color theme="1"/>
        <rFont val="Times New Roman"/>
      </rPr>
      <t>CO2</t>
    </r>
    <r>
      <rPr>
        <b/>
        <sz val="10"/>
        <color theme="1"/>
        <rFont val="Times New Roman"/>
      </rPr>
      <t xml:space="preserve"> (‰) WG, measured</t>
    </r>
  </si>
  <si>
    <r>
      <t>δ</t>
    </r>
    <r>
      <rPr>
        <b/>
        <vertAlign val="superscript"/>
        <sz val="10"/>
        <color theme="1"/>
        <rFont val="Times New Roman"/>
      </rPr>
      <t>18</t>
    </r>
    <r>
      <rPr>
        <b/>
        <sz val="10"/>
        <color theme="1"/>
        <rFont val="Times New Roman"/>
      </rPr>
      <t>O</t>
    </r>
    <r>
      <rPr>
        <b/>
        <vertAlign val="subscript"/>
        <sz val="10"/>
        <color theme="1"/>
        <rFont val="Times New Roman"/>
      </rPr>
      <t>CO2</t>
    </r>
    <r>
      <rPr>
        <b/>
        <sz val="10"/>
        <color theme="1"/>
        <rFont val="Times New Roman"/>
      </rPr>
      <t xml:space="preserve"> (‰) VPDB, measured</t>
    </r>
  </si>
  <si>
    <r>
      <t>δ</t>
    </r>
    <r>
      <rPr>
        <b/>
        <vertAlign val="superscript"/>
        <sz val="10"/>
        <color theme="1"/>
        <rFont val="Times New Roman"/>
      </rPr>
      <t>47</t>
    </r>
    <r>
      <rPr>
        <b/>
        <sz val="10"/>
        <color theme="1"/>
        <rFont val="Times New Roman"/>
      </rPr>
      <t xml:space="preserve"> (‰) VPDB</t>
    </r>
  </si>
  <si>
    <r>
      <t>Δ</t>
    </r>
    <r>
      <rPr>
        <b/>
        <vertAlign val="subscript"/>
        <sz val="10"/>
        <color theme="1"/>
        <rFont val="Times New Roman"/>
      </rPr>
      <t>47</t>
    </r>
    <r>
      <rPr>
        <b/>
        <sz val="10"/>
        <color theme="1"/>
        <rFont val="Times New Roman"/>
      </rPr>
      <t xml:space="preserve"> (‰), ARF</t>
    </r>
  </si>
  <si>
    <t>Analytical Error</t>
  </si>
  <si>
    <r>
      <t>δ</t>
    </r>
    <r>
      <rPr>
        <b/>
        <vertAlign val="superscript"/>
        <sz val="10"/>
        <color theme="1"/>
        <rFont val="Times New Roman"/>
      </rPr>
      <t>48</t>
    </r>
    <r>
      <rPr>
        <b/>
        <sz val="10"/>
        <color theme="1"/>
        <rFont val="Times New Roman"/>
      </rPr>
      <t xml:space="preserve"> (‰) VPDB</t>
    </r>
  </si>
  <si>
    <r>
      <t>Δ</t>
    </r>
    <r>
      <rPr>
        <b/>
        <vertAlign val="subscript"/>
        <sz val="10"/>
        <color theme="1"/>
        <rFont val="Times New Roman"/>
      </rPr>
      <t>48</t>
    </r>
    <r>
      <rPr>
        <b/>
        <sz val="10"/>
        <color theme="1"/>
        <rFont val="Times New Roman"/>
      </rPr>
      <t xml:space="preserve"> (‰), ARF</t>
    </r>
  </si>
  <si>
    <r>
      <t>δ</t>
    </r>
    <r>
      <rPr>
        <b/>
        <vertAlign val="superscript"/>
        <sz val="10"/>
        <color theme="1"/>
        <rFont val="Times New Roman"/>
      </rPr>
      <t>49</t>
    </r>
    <r>
      <rPr>
        <b/>
        <sz val="10"/>
        <color theme="1"/>
        <rFont val="Times New Roman"/>
      </rPr>
      <t xml:space="preserve"> (‰) VPDB</t>
    </r>
  </si>
  <si>
    <r>
      <t>Δ</t>
    </r>
    <r>
      <rPr>
        <b/>
        <vertAlign val="subscript"/>
        <sz val="10"/>
        <color theme="1"/>
        <rFont val="Times New Roman"/>
      </rPr>
      <t>49</t>
    </r>
    <r>
      <rPr>
        <b/>
        <sz val="10"/>
        <color theme="1"/>
        <rFont val="Times New Roman"/>
      </rPr>
      <t xml:space="preserve"> (‰), ARF</t>
    </r>
  </si>
  <si>
    <r>
      <t>Avg. T(Δ</t>
    </r>
    <r>
      <rPr>
        <b/>
        <vertAlign val="subscript"/>
        <sz val="10"/>
        <color theme="1"/>
        <rFont val="Times New Roman"/>
      </rPr>
      <t>47</t>
    </r>
    <r>
      <rPr>
        <b/>
        <sz val="10"/>
        <color theme="1"/>
        <rFont val="Times New Roman"/>
      </rPr>
      <t>) (°C) Kluge</t>
    </r>
  </si>
  <si>
    <r>
      <t>Avg. T(Δ</t>
    </r>
    <r>
      <rPr>
        <b/>
        <vertAlign val="subscript"/>
        <sz val="10"/>
        <color theme="1"/>
        <rFont val="Times New Roman"/>
      </rPr>
      <t>47</t>
    </r>
    <r>
      <rPr>
        <b/>
        <sz val="10"/>
        <color theme="1"/>
        <rFont val="Times New Roman"/>
      </rPr>
      <t>) (°C) Zaarur</t>
    </r>
  </si>
  <si>
    <t>Table SI 2. Continued 1</t>
  </si>
  <si>
    <t>Table SI 2. Continued 2</t>
  </si>
  <si>
    <t>Table SI 2. Continued 3</t>
  </si>
  <si>
    <t>Table SI 2. Continued 4</t>
  </si>
  <si>
    <t>Table SI 2. Continued 5</t>
  </si>
  <si>
    <t>Table SI 2. Continued 6</t>
  </si>
  <si>
    <t>Table SI 2. Continued 7</t>
  </si>
  <si>
    <t>Table SI 2. Continued 8</t>
  </si>
  <si>
    <t>Supplemental Table 1. Clumped Isotope Reference Frame Data</t>
  </si>
  <si>
    <t>Reference Frame</t>
  </si>
  <si>
    <t>Date</t>
  </si>
  <si>
    <r>
      <t>Acid Correction Factor</t>
    </r>
    <r>
      <rPr>
        <b/>
        <vertAlign val="superscript"/>
        <sz val="11"/>
        <color theme="1"/>
        <rFont val="Times New Roman"/>
      </rPr>
      <t>a</t>
    </r>
  </si>
  <si>
    <r>
      <t>C64</t>
    </r>
    <r>
      <rPr>
        <b/>
        <vertAlign val="superscript"/>
        <sz val="11"/>
        <color theme="1"/>
        <rFont val="Times New Roman"/>
      </rPr>
      <t>b</t>
    </r>
    <r>
      <rPr>
        <b/>
        <sz val="11"/>
        <color theme="1"/>
        <rFont val="Times New Roman"/>
      </rPr>
      <t xml:space="preserve"> Mean Δ</t>
    </r>
    <r>
      <rPr>
        <b/>
        <vertAlign val="subscript"/>
        <sz val="11"/>
        <color theme="1"/>
        <rFont val="Times New Roman"/>
      </rPr>
      <t>47</t>
    </r>
    <r>
      <rPr>
        <b/>
        <sz val="11"/>
        <color theme="1"/>
        <rFont val="Times New Roman"/>
      </rPr>
      <t xml:space="preserve"> (‰)</t>
    </r>
  </si>
  <si>
    <r>
      <t>C64 Δ</t>
    </r>
    <r>
      <rPr>
        <b/>
        <vertAlign val="subscript"/>
        <sz val="11"/>
        <color theme="1"/>
        <rFont val="Times New Roman"/>
      </rPr>
      <t>47</t>
    </r>
    <r>
      <rPr>
        <b/>
        <sz val="11"/>
        <color theme="1"/>
        <rFont val="Times New Roman"/>
      </rPr>
      <t xml:space="preserve"> Std. (‰)</t>
    </r>
  </si>
  <si>
    <t>Heated Gas Equilibration Temperature (°C)</t>
  </si>
  <si>
    <t>Slope</t>
  </si>
  <si>
    <r>
      <t>Intercept            (Δ</t>
    </r>
    <r>
      <rPr>
        <b/>
        <vertAlign val="subscript"/>
        <sz val="11"/>
        <color theme="1"/>
        <rFont val="Times New Roman"/>
      </rPr>
      <t>47</t>
    </r>
    <r>
      <rPr>
        <b/>
        <sz val="11"/>
        <color theme="1"/>
        <rFont val="Times New Roman"/>
      </rPr>
      <t xml:space="preserve"> [EGvsWG])</t>
    </r>
  </si>
  <si>
    <r>
      <t>r</t>
    </r>
    <r>
      <rPr>
        <b/>
        <vertAlign val="superscript"/>
        <sz val="11"/>
        <color theme="1"/>
        <rFont val="Times New Roman"/>
      </rPr>
      <t>2</t>
    </r>
  </si>
  <si>
    <t>Empirical Transfer Function (ETF)  Slope</t>
  </si>
  <si>
    <t>ETF Intercept</t>
  </si>
  <si>
    <r>
      <t>ETF r</t>
    </r>
    <r>
      <rPr>
        <b/>
        <vertAlign val="superscript"/>
        <sz val="11"/>
        <color theme="1"/>
        <rFont val="Times New Roman"/>
      </rPr>
      <t>2</t>
    </r>
  </si>
  <si>
    <t>Bootstrapped Absolute Reference Frame (ARF) Slope</t>
  </si>
  <si>
    <t>Bootstrapped ARF Intercept</t>
  </si>
  <si>
    <t>Sep. 2013 - Dec. 2013</t>
  </si>
  <si>
    <t>Feb. 2014 - Oct. 2014</t>
  </si>
  <si>
    <t>Oct. 2014 - Apr. 2015</t>
  </si>
  <si>
    <t xml:space="preserve">Jul. 2015 - </t>
  </si>
  <si>
    <t>a. Acid correction factor taken from Wacker et al. (2014)</t>
  </si>
  <si>
    <t xml:space="preserve">b. Isolab in-house standard </t>
  </si>
  <si>
    <r>
      <rPr>
        <b/>
        <sz val="8"/>
        <color theme="1"/>
        <rFont val="Times New Roman"/>
      </rPr>
      <t>Table 1.</t>
    </r>
    <r>
      <rPr>
        <sz val="8"/>
        <color theme="1"/>
        <rFont val="Times New Roman"/>
      </rPr>
      <t xml:space="preserve"> Sample location and environmental conditions.</t>
    </r>
  </si>
  <si>
    <t>Sample Name</t>
  </si>
  <si>
    <t>Study Site</t>
  </si>
  <si>
    <t>Latitude (° N)</t>
  </si>
  <si>
    <t>Longitude (° E)</t>
  </si>
  <si>
    <t>Depth in Soil (cm)</t>
  </si>
  <si>
    <t>Age</t>
  </si>
  <si>
    <t>Environment</t>
  </si>
  <si>
    <t>Sample Source</t>
  </si>
  <si>
    <t>Data Source</t>
  </si>
  <si>
    <t>Clumped Isotopes</t>
  </si>
  <si>
    <t>Stable Isotopes</t>
  </si>
  <si>
    <t>Soil Carbonates</t>
  </si>
  <si>
    <t>Elq13-4700-20</t>
  </si>
  <si>
    <t>Elqui Valley, Chile</t>
  </si>
  <si>
    <r>
      <t>345±30</t>
    </r>
    <r>
      <rPr>
        <vertAlign val="superscript"/>
        <sz val="8"/>
        <color theme="1"/>
        <rFont val="Times New Roman"/>
      </rPr>
      <t>b</t>
    </r>
  </si>
  <si>
    <t>High Elevation Desert</t>
  </si>
  <si>
    <t>Burgener et al., 2016</t>
  </si>
  <si>
    <r>
      <t>Burgener et al., 2016</t>
    </r>
    <r>
      <rPr>
        <vertAlign val="superscript"/>
        <sz val="8"/>
        <color theme="1"/>
        <rFont val="Times New Roman"/>
      </rPr>
      <t>a</t>
    </r>
  </si>
  <si>
    <t>Elq13-4700-40</t>
  </si>
  <si>
    <r>
      <t>345±30</t>
    </r>
    <r>
      <rPr>
        <vertAlign val="superscript"/>
        <sz val="8"/>
        <color theme="1"/>
        <rFont val="Times New Roman"/>
      </rPr>
      <t>bc</t>
    </r>
  </si>
  <si>
    <r>
      <t>9663±40</t>
    </r>
    <r>
      <rPr>
        <vertAlign val="superscript"/>
        <sz val="8"/>
        <color rgb="FF000000"/>
        <rFont val="Times New Roman"/>
      </rPr>
      <t>b</t>
    </r>
  </si>
  <si>
    <r>
      <t>2336±30</t>
    </r>
    <r>
      <rPr>
        <vertAlign val="superscript"/>
        <sz val="8"/>
        <color theme="1"/>
        <rFont val="Times New Roman"/>
      </rPr>
      <t>b</t>
    </r>
  </si>
  <si>
    <t>Elq13-3550-20</t>
  </si>
  <si>
    <r>
      <t>5,780±30</t>
    </r>
    <r>
      <rPr>
        <vertAlign val="superscript"/>
        <sz val="8"/>
        <color theme="1"/>
        <rFont val="Times New Roman"/>
      </rPr>
      <t>bc</t>
    </r>
  </si>
  <si>
    <t>Peters-B15</t>
  </si>
  <si>
    <t>Río Mendoza Valley, Argentina</t>
  </si>
  <si>
    <t>Holocene</t>
  </si>
  <si>
    <t>Arid</t>
  </si>
  <si>
    <t>Peters et al., 2013</t>
  </si>
  <si>
    <t>Peters-B30</t>
  </si>
  <si>
    <t>Peters-B45</t>
  </si>
  <si>
    <t>Ant-1</t>
  </si>
  <si>
    <t>Scott Base, Antarctica</t>
  </si>
  <si>
    <t>&lt;10</t>
  </si>
  <si>
    <t>surface</t>
  </si>
  <si>
    <t>&lt;12,000</t>
  </si>
  <si>
    <t>Polar Desert</t>
  </si>
  <si>
    <t>This Study</t>
  </si>
  <si>
    <t>Ant-2</t>
  </si>
  <si>
    <t>Victoria Valley, Antarctica</t>
  </si>
  <si>
    <t>Ant-3</t>
  </si>
  <si>
    <t>Ant-4</t>
  </si>
  <si>
    <r>
      <rPr>
        <vertAlign val="superscript"/>
        <sz val="8"/>
        <color theme="1"/>
        <rFont val="Times New Roman"/>
      </rPr>
      <t>a</t>
    </r>
    <r>
      <rPr>
        <sz val="8"/>
        <color theme="1"/>
        <rFont val="Times New Roman"/>
      </rPr>
      <t xml:space="preserve"> Δ</t>
    </r>
    <r>
      <rPr>
        <vertAlign val="subscript"/>
        <sz val="8"/>
        <color theme="1"/>
        <rFont val="Times New Roman"/>
      </rPr>
      <t>47</t>
    </r>
    <r>
      <rPr>
        <sz val="8"/>
        <color theme="1"/>
        <rFont val="Times New Roman"/>
      </rPr>
      <t xml:space="preserve"> values recalculated using Brand et al. (2010) parameters, following Däeron et al., 2016 and Schauer et al., 2016</t>
    </r>
  </si>
  <si>
    <r>
      <rPr>
        <vertAlign val="superscript"/>
        <sz val="8"/>
        <color theme="1"/>
        <rFont val="Times New Roman"/>
      </rPr>
      <t>b</t>
    </r>
    <r>
      <rPr>
        <sz val="8"/>
        <color theme="1"/>
        <rFont val="Times New Roman"/>
      </rPr>
      <t xml:space="preserve"> Radiocarbon age (BP)</t>
    </r>
  </si>
  <si>
    <r>
      <rPr>
        <vertAlign val="superscript"/>
        <sz val="8"/>
        <color theme="1"/>
        <rFont val="Times New Roman"/>
      </rPr>
      <t>c</t>
    </r>
    <r>
      <rPr>
        <sz val="8"/>
        <color theme="1"/>
        <rFont val="Times New Roman"/>
      </rPr>
      <t xml:space="preserve"> Measured on a separate soil carbonate sample from the same soil profile</t>
    </r>
  </si>
  <si>
    <r>
      <rPr>
        <vertAlign val="superscript"/>
        <sz val="8"/>
        <color theme="1"/>
        <rFont val="Times New Roman"/>
      </rPr>
      <t>d</t>
    </r>
    <r>
      <rPr>
        <sz val="8"/>
        <color theme="1"/>
        <rFont val="Times New Roman"/>
      </rPr>
      <t xml:space="preserve"> Age estimated from Gile et al., 1966 definition of Stage I, II, and III soil carbonates</t>
    </r>
  </si>
  <si>
    <r>
      <rPr>
        <b/>
        <sz val="8"/>
        <color theme="1"/>
        <rFont val="Times New Roman"/>
      </rPr>
      <t>Table 1.</t>
    </r>
    <r>
      <rPr>
        <sz val="8"/>
        <color theme="1"/>
        <rFont val="Times New Roman"/>
      </rPr>
      <t xml:space="preserve"> Cont'd.</t>
    </r>
  </si>
  <si>
    <t>Tsangpo-19</t>
  </si>
  <si>
    <t>Tibet</t>
  </si>
  <si>
    <r>
      <t>Early Holocene to Latest Pleistocene</t>
    </r>
    <r>
      <rPr>
        <vertAlign val="superscript"/>
        <sz val="8"/>
        <color theme="1"/>
        <rFont val="Times New Roman"/>
      </rPr>
      <t>d</t>
    </r>
  </si>
  <si>
    <t>Semi-Arid</t>
  </si>
  <si>
    <t>Quade et al., 2011</t>
  </si>
  <si>
    <t>Tsangpo-21a</t>
  </si>
  <si>
    <t>Tsangpo-21b</t>
  </si>
  <si>
    <t>Tsangpo-22</t>
  </si>
  <si>
    <t>Tibet (near Shigatse)</t>
  </si>
  <si>
    <r>
      <t>&lt;5000</t>
    </r>
    <r>
      <rPr>
        <vertAlign val="superscript"/>
        <sz val="8"/>
        <color theme="1"/>
        <rFont val="Times New Roman"/>
      </rPr>
      <t>d</t>
    </r>
  </si>
  <si>
    <t>Lhasa-4</t>
  </si>
  <si>
    <t>Tibet (near Lhasa)</t>
  </si>
  <si>
    <t>Cannes-62</t>
  </si>
  <si>
    <t>Cannes, Spitsbergen, Svalbard</t>
  </si>
  <si>
    <r>
      <t>11,750±430</t>
    </r>
    <r>
      <rPr>
        <vertAlign val="superscript"/>
        <sz val="8"/>
        <color theme="1"/>
        <rFont val="Times New Roman"/>
      </rPr>
      <t>b</t>
    </r>
  </si>
  <si>
    <t>Courty et al., 1994; Mann et al., 1986</t>
  </si>
  <si>
    <t>KG-201a</t>
  </si>
  <si>
    <t>Arrigetch, Spitsbergen, Svalbard</t>
  </si>
  <si>
    <t>unknown</t>
  </si>
  <si>
    <r>
      <t>9440±360 to 10,000±170</t>
    </r>
    <r>
      <rPr>
        <vertAlign val="superscript"/>
        <sz val="8"/>
        <color theme="1"/>
        <rFont val="Times New Roman"/>
      </rPr>
      <t>b</t>
    </r>
  </si>
  <si>
    <t>Vegetated</t>
  </si>
  <si>
    <t>KG-201b</t>
  </si>
  <si>
    <t>Sub-Glacial Carbonates</t>
  </si>
  <si>
    <t>CG-1</t>
  </si>
  <si>
    <t>Castleguard Glacier, British Columbia</t>
  </si>
  <si>
    <t>-</t>
  </si>
  <si>
    <t>Sub-Glacial</t>
  </si>
  <si>
    <t>CG-2</t>
  </si>
  <si>
    <t>BF-1</t>
  </si>
  <si>
    <t>Blackfoot Glacier, Montana</t>
  </si>
  <si>
    <t>Hanshaw and Hallet, 1978</t>
  </si>
  <si>
    <t>BF-2</t>
  </si>
  <si>
    <t>BF-3</t>
  </si>
  <si>
    <r>
      <rPr>
        <b/>
        <sz val="8"/>
        <color theme="1"/>
        <rFont val="Times New Roman"/>
      </rPr>
      <t>Table 2.</t>
    </r>
    <r>
      <rPr>
        <sz val="8"/>
        <color theme="1"/>
        <rFont val="Times New Roman"/>
      </rPr>
      <t xml:space="preserve"> Temperature, δ</t>
    </r>
    <r>
      <rPr>
        <vertAlign val="superscript"/>
        <sz val="8"/>
        <color theme="1"/>
        <rFont val="Times New Roman"/>
      </rPr>
      <t>18</t>
    </r>
    <r>
      <rPr>
        <sz val="8"/>
        <color theme="1"/>
        <rFont val="Times New Roman"/>
      </rPr>
      <t>O, and Δ</t>
    </r>
    <r>
      <rPr>
        <vertAlign val="subscript"/>
        <sz val="8"/>
        <color theme="1"/>
        <rFont val="Times New Roman"/>
      </rPr>
      <t>47</t>
    </r>
    <r>
      <rPr>
        <sz val="8"/>
        <color theme="1"/>
        <rFont val="Times New Roman"/>
      </rPr>
      <t xml:space="preserve"> assumptions for each sample site.</t>
    </r>
  </si>
  <si>
    <t>Study Sites</t>
  </si>
  <si>
    <r>
      <t>Expected Carbonate Precipitation Temperatures (°C)</t>
    </r>
    <r>
      <rPr>
        <b/>
        <vertAlign val="superscript"/>
        <sz val="8"/>
        <color theme="1"/>
        <rFont val="Times New Roman"/>
      </rPr>
      <t>a</t>
    </r>
  </si>
  <si>
    <t>Temperature Type</t>
  </si>
  <si>
    <t>References</t>
  </si>
  <si>
    <r>
      <t>Expected Surface Water δ</t>
    </r>
    <r>
      <rPr>
        <b/>
        <vertAlign val="superscript"/>
        <sz val="8"/>
        <color theme="1"/>
        <rFont val="Times New Roman"/>
      </rPr>
      <t>18</t>
    </r>
    <r>
      <rPr>
        <b/>
        <sz val="8"/>
        <color theme="1"/>
        <rFont val="Times New Roman"/>
      </rPr>
      <t>O (VSMOW)</t>
    </r>
  </si>
  <si>
    <r>
      <t>Expected Equilibrium Carbonate Δ</t>
    </r>
    <r>
      <rPr>
        <b/>
        <vertAlign val="subscript"/>
        <sz val="8"/>
        <color theme="1"/>
        <rFont val="Times New Roman"/>
      </rPr>
      <t>47</t>
    </r>
    <r>
      <rPr>
        <b/>
        <sz val="8"/>
        <color theme="1"/>
        <rFont val="Times New Roman"/>
      </rPr>
      <t xml:space="preserve"> value (‰)</t>
    </r>
    <r>
      <rPr>
        <b/>
        <vertAlign val="superscript"/>
        <sz val="8"/>
        <color theme="1"/>
        <rFont val="Times New Roman"/>
      </rPr>
      <t>h</t>
    </r>
  </si>
  <si>
    <t>Min</t>
  </si>
  <si>
    <t>MST</t>
  </si>
  <si>
    <t>WMMT</t>
  </si>
  <si>
    <t>Max</t>
  </si>
  <si>
    <t>-1 °C</t>
  </si>
  <si>
    <t>Elqui Valley, Chile 4700 m (10 cm)</t>
  </si>
  <si>
    <t>Soil</t>
  </si>
  <si>
    <t>Elqui Valley, Chile 4700 m (50 cm)</t>
  </si>
  <si>
    <t>Elqui Valley, Chile 4500 m (50 cm)</t>
  </si>
  <si>
    <r>
      <t>Burgener et al., 2016</t>
    </r>
    <r>
      <rPr>
        <vertAlign val="superscript"/>
        <sz val="8"/>
        <color theme="1"/>
        <rFont val="Times New Roman"/>
      </rPr>
      <t>b</t>
    </r>
  </si>
  <si>
    <t>Elqui Valley, Chile 4200 m (50 cm)</t>
  </si>
  <si>
    <t>Elqui Valley, Chile 3750 m (50 cm)</t>
  </si>
  <si>
    <t>Elqui Valley, Chile 3550 m (10 cm)</t>
  </si>
  <si>
    <t>Las Cuevas, Río Mendoza Valley, Argentina (10 cm)</t>
  </si>
  <si>
    <r>
      <t>Peters et al., 2013</t>
    </r>
    <r>
      <rPr>
        <vertAlign val="superscript"/>
        <sz val="8"/>
        <color theme="1"/>
        <rFont val="Times New Roman"/>
      </rPr>
      <t>c</t>
    </r>
  </si>
  <si>
    <t>Hoke et al., 2009</t>
  </si>
  <si>
    <t>Las Cuevas, Río Mendoza Valley, Argentina (30 cm)</t>
  </si>
  <si>
    <t>Las Cuevas, Río Mendoza Valley, Argentina (50 cm)</t>
  </si>
  <si>
    <r>
      <t>NRCS Weather Station</t>
    </r>
    <r>
      <rPr>
        <vertAlign val="superscript"/>
        <sz val="8"/>
        <color theme="1"/>
        <rFont val="Times New Roman"/>
      </rPr>
      <t>d</t>
    </r>
  </si>
  <si>
    <t>Hagedorn et al., 2010</t>
  </si>
  <si>
    <r>
      <rPr>
        <b/>
        <sz val="8"/>
        <color theme="1"/>
        <rFont val="Times New Roman"/>
      </rPr>
      <t>Table 2.</t>
    </r>
    <r>
      <rPr>
        <sz val="8"/>
        <color theme="1"/>
        <rFont val="Times New Roman"/>
      </rPr>
      <t xml:space="preserve"> Cont'd.</t>
    </r>
  </si>
  <si>
    <t>Svalbard</t>
  </si>
  <si>
    <r>
      <t>Mann et al., 1986; GTNP data repository</t>
    </r>
    <r>
      <rPr>
        <vertAlign val="superscript"/>
        <sz val="8"/>
        <color theme="1"/>
        <rFont val="Times New Roman"/>
      </rPr>
      <t>e</t>
    </r>
  </si>
  <si>
    <r>
      <t>GNIP</t>
    </r>
    <r>
      <rPr>
        <vertAlign val="superscript"/>
        <sz val="8"/>
        <color theme="1"/>
        <rFont val="Times New Roman"/>
      </rPr>
      <t>g</t>
    </r>
  </si>
  <si>
    <t>Lhasa, Tibet</t>
  </si>
  <si>
    <t>Air</t>
  </si>
  <si>
    <r>
      <t>Quade et al., 2013; ISD repository</t>
    </r>
    <r>
      <rPr>
        <vertAlign val="superscript"/>
        <sz val="8"/>
        <color theme="1"/>
        <rFont val="Times New Roman"/>
      </rPr>
      <t>f</t>
    </r>
  </si>
  <si>
    <t>Tsangpo Site 19, Tibet</t>
  </si>
  <si>
    <t>Tsangpo Site 21, Tibet</t>
  </si>
  <si>
    <r>
      <t>ISD repository</t>
    </r>
    <r>
      <rPr>
        <vertAlign val="superscript"/>
        <sz val="8"/>
        <color theme="1"/>
        <rFont val="Times New Roman"/>
      </rPr>
      <t>f</t>
    </r>
  </si>
  <si>
    <t>Tsangpo Site 22, Tibet</t>
  </si>
  <si>
    <t>Castleguard Glacier</t>
  </si>
  <si>
    <t>Meltwater</t>
  </si>
  <si>
    <t>Hitchon and Krouse, 1972</t>
  </si>
  <si>
    <t>Blackfoot Glacier</t>
  </si>
  <si>
    <t>a - Except where indicated, carbonate precipitation temperatures are calculated for -1 °C (minimum possible precipitation temperature), mean summer temperature (MST), and warmest mean monthly soil or air temperature (WMMT).</t>
  </si>
  <si>
    <t>b - Soil temperatures interpolated from Burgener et al. (2016) 4700 and 3550 masl station data.</t>
  </si>
  <si>
    <t>c - 30 cm soil temperature interpolated fromPeters et al. (2013) 10 and 50 cm data.</t>
  </si>
  <si>
    <t>d - Data from USDA Natural Resources Conservation Services Program weatherstations</t>
  </si>
  <si>
    <t>e - Data from the Global Terrestrial Network for Permafrost database (http://www.gtnpdatabase.org)</t>
  </si>
  <si>
    <t>f - Data from the Integrated Surface Database repository (ftp://ftp.ncdc.noaa.gov/pub/data/noaa/)</t>
  </si>
  <si>
    <t>g - Global Network of Isotopes in Precipitation (GNIP), Lhasa Station (http://www-naweb.iaea.org/napc/ih/IHS_resources_gnip.html)</t>
  </si>
  <si>
    <r>
      <t>h - All samples but Peters et al. (2013) samples calculated using Kelson et al. (2017) T-Δ</t>
    </r>
    <r>
      <rPr>
        <vertAlign val="subscript"/>
        <sz val="8"/>
        <color theme="1"/>
        <rFont val="Times New Roman"/>
      </rPr>
      <t>47</t>
    </r>
    <r>
      <rPr>
        <sz val="8"/>
        <color theme="1"/>
        <rFont val="Times New Roman"/>
      </rPr>
      <t xml:space="preserve"> calibration and the expected carbonate precipitation temperatures at each site. Peters et al. (2013) samples calculated using Ghosh et al. (2006) T-Δ47 calibration.</t>
    </r>
  </si>
  <si>
    <t>Weather Station Location</t>
  </si>
  <si>
    <t>Lat. (° N)</t>
  </si>
  <si>
    <t>Lon. (° E)</t>
  </si>
  <si>
    <t>Elev. (m)</t>
  </si>
  <si>
    <r>
      <t>MAT</t>
    </r>
    <r>
      <rPr>
        <b/>
        <vertAlign val="superscript"/>
        <sz val="8"/>
        <color theme="1"/>
        <rFont val="Times New Roman"/>
      </rPr>
      <t>a</t>
    </r>
    <r>
      <rPr>
        <b/>
        <sz val="8"/>
        <color theme="1"/>
        <rFont val="Times New Roman"/>
      </rPr>
      <t xml:space="preserve"> (°C)</t>
    </r>
  </si>
  <si>
    <r>
      <t>MST</t>
    </r>
    <r>
      <rPr>
        <b/>
        <vertAlign val="superscript"/>
        <sz val="8"/>
        <color theme="1"/>
        <rFont val="Times New Roman"/>
      </rPr>
      <t>b</t>
    </r>
    <r>
      <rPr>
        <b/>
        <sz val="8"/>
        <color theme="1"/>
        <rFont val="Times New Roman"/>
      </rPr>
      <t xml:space="preserve"> (°C)</t>
    </r>
  </si>
  <si>
    <r>
      <t>WMMT</t>
    </r>
    <r>
      <rPr>
        <b/>
        <vertAlign val="superscript"/>
        <sz val="8"/>
        <color theme="1"/>
        <rFont val="Times New Roman"/>
      </rPr>
      <t>c</t>
    </r>
    <r>
      <rPr>
        <b/>
        <sz val="8"/>
        <color theme="1"/>
        <rFont val="Times New Roman"/>
      </rPr>
      <t xml:space="preserve"> (°C)</t>
    </r>
  </si>
  <si>
    <r>
      <t>50 cm MAST</t>
    </r>
    <r>
      <rPr>
        <b/>
        <vertAlign val="superscript"/>
        <sz val="8"/>
        <color theme="1"/>
        <rFont val="Times New Roman"/>
      </rPr>
      <t>d</t>
    </r>
    <r>
      <rPr>
        <b/>
        <sz val="8"/>
        <color theme="1"/>
        <rFont val="Times New Roman"/>
      </rPr>
      <t xml:space="preserve"> (°C)</t>
    </r>
  </si>
  <si>
    <r>
      <t>50 cm MSST</t>
    </r>
    <r>
      <rPr>
        <b/>
        <vertAlign val="superscript"/>
        <sz val="8"/>
        <color theme="1"/>
        <rFont val="Times New Roman"/>
      </rPr>
      <t>e</t>
    </r>
    <r>
      <rPr>
        <b/>
        <sz val="8"/>
        <color theme="1"/>
        <rFont val="Times New Roman"/>
      </rPr>
      <t xml:space="preserve"> (°C)</t>
    </r>
  </si>
  <si>
    <r>
      <t>50 cm WMMST</t>
    </r>
    <r>
      <rPr>
        <b/>
        <vertAlign val="superscript"/>
        <sz val="8"/>
        <color theme="1"/>
        <rFont val="Times New Roman"/>
      </rPr>
      <t>f</t>
    </r>
    <r>
      <rPr>
        <b/>
        <sz val="8"/>
        <color theme="1"/>
        <rFont val="Times New Roman"/>
      </rPr>
      <t xml:space="preserve"> (°C)</t>
    </r>
  </si>
  <si>
    <r>
      <t>MAP</t>
    </r>
    <r>
      <rPr>
        <b/>
        <vertAlign val="superscript"/>
        <sz val="8"/>
        <color theme="1"/>
        <rFont val="Times New Roman"/>
      </rPr>
      <t>g</t>
    </r>
    <r>
      <rPr>
        <b/>
        <sz val="8"/>
        <color theme="1"/>
        <rFont val="Times New Roman"/>
      </rPr>
      <t xml:space="preserve"> (mm)</t>
    </r>
  </si>
  <si>
    <r>
      <t>MASM</t>
    </r>
    <r>
      <rPr>
        <b/>
        <vertAlign val="superscript"/>
        <sz val="8"/>
        <color theme="1"/>
        <rFont val="Times New Roman"/>
      </rPr>
      <t>h</t>
    </r>
    <r>
      <rPr>
        <b/>
        <sz val="8"/>
        <color theme="1"/>
        <rFont val="Times New Roman"/>
      </rPr>
      <t xml:space="preserve"> (m</t>
    </r>
    <r>
      <rPr>
        <b/>
        <vertAlign val="superscript"/>
        <sz val="8"/>
        <color theme="1"/>
        <rFont val="Times New Roman"/>
      </rPr>
      <t>3</t>
    </r>
    <r>
      <rPr>
        <b/>
        <sz val="8"/>
        <color theme="1"/>
        <rFont val="Times New Roman"/>
      </rPr>
      <t xml:space="preserve"> m</t>
    </r>
    <r>
      <rPr>
        <b/>
        <vertAlign val="superscript"/>
        <sz val="8"/>
        <color theme="1"/>
        <rFont val="Times New Roman"/>
      </rPr>
      <t>-3</t>
    </r>
    <r>
      <rPr>
        <b/>
        <sz val="8"/>
        <color theme="1"/>
        <rFont val="Times New Roman"/>
      </rPr>
      <t>)</t>
    </r>
  </si>
  <si>
    <t>Corresponding Samples</t>
  </si>
  <si>
    <t>Distance from Sample sites (km)</t>
  </si>
  <si>
    <t>Reference</t>
  </si>
  <si>
    <t>Elqui Valley, Chile 4700 m</t>
  </si>
  <si>
    <r>
      <t>89</t>
    </r>
    <r>
      <rPr>
        <vertAlign val="superscript"/>
        <sz val="8"/>
        <color theme="1"/>
        <rFont val="Times New Roman"/>
      </rPr>
      <t>i</t>
    </r>
  </si>
  <si>
    <t>Elq13-4700 samples</t>
  </si>
  <si>
    <t>same site</t>
  </si>
  <si>
    <t>Elqui Valley, Chile 3550 m</t>
  </si>
  <si>
    <t>Río Mendoza Valley, Argentina 3200 m</t>
  </si>
  <si>
    <t>Peters samples</t>
  </si>
  <si>
    <t>&lt;1 km</t>
  </si>
  <si>
    <t>NRCS Weather Station</t>
  </si>
  <si>
    <t>Ant-2, Ant-3, Ant-4</t>
  </si>
  <si>
    <t>&lt;10 km</t>
  </si>
  <si>
    <t>Ngangla Ring Tso/          T'u-ko-erh-ho-kung, Tibet</t>
  </si>
  <si>
    <t>113/130 km</t>
  </si>
  <si>
    <t>Quade et al., 2013/ ISD repository</t>
  </si>
  <si>
    <t>Shigatse, Tibet</t>
  </si>
  <si>
    <t>55 km</t>
  </si>
  <si>
    <t>ISD repository</t>
  </si>
  <si>
    <t>10 km</t>
  </si>
  <si>
    <t>Lhasa</t>
  </si>
  <si>
    <t>15 km</t>
  </si>
  <si>
    <t>Ny-Ålesund, Svalbard</t>
  </si>
  <si>
    <t>Cannes</t>
  </si>
  <si>
    <t>8 km</t>
  </si>
  <si>
    <t>Mann et al., 1986; GTNP data repository</t>
  </si>
  <si>
    <t>Arrigetch</t>
  </si>
  <si>
    <t>11 km</t>
  </si>
  <si>
    <t>a - Mean Annual Temperature (MAT)</t>
  </si>
  <si>
    <t>b - Mean Summer Temperature (MST)</t>
  </si>
  <si>
    <t>c - Warmest Mean Monthly Temperature (WMMT)</t>
  </si>
  <si>
    <t>d - Mean Annual Soil Temperature (MAST)</t>
  </si>
  <si>
    <t>e - Mean Summer Soil Temperature (MSST)</t>
  </si>
  <si>
    <t>f - Warmest Mean Monthly Soil Temperature (WMMST)</t>
  </si>
  <si>
    <t>g - Mean Annual Precipitation (MAP)</t>
  </si>
  <si>
    <t>h - 50 cm Mean Annual Soil Moisture (MASM)</t>
  </si>
  <si>
    <t>i - MAP record from nearby station located at 3200 masl.</t>
  </si>
  <si>
    <r>
      <t>δ</t>
    </r>
    <r>
      <rPr>
        <b/>
        <vertAlign val="superscript"/>
        <sz val="8"/>
        <color theme="1"/>
        <rFont val="Times New Roman"/>
      </rPr>
      <t>13</t>
    </r>
    <r>
      <rPr>
        <b/>
        <sz val="8"/>
        <color theme="1"/>
        <rFont val="Times New Roman"/>
      </rPr>
      <t>C</t>
    </r>
    <r>
      <rPr>
        <b/>
        <vertAlign val="subscript"/>
        <sz val="8"/>
        <color theme="1"/>
        <rFont val="Times New Roman"/>
      </rPr>
      <t>carb</t>
    </r>
    <r>
      <rPr>
        <b/>
        <sz val="8"/>
        <color theme="1"/>
        <rFont val="Times New Roman"/>
      </rPr>
      <t xml:space="preserve"> (‰) VPDB</t>
    </r>
  </si>
  <si>
    <t>± 1 SE (‰)</t>
  </si>
  <si>
    <r>
      <t>δ</t>
    </r>
    <r>
      <rPr>
        <b/>
        <vertAlign val="superscript"/>
        <sz val="8"/>
        <color theme="1"/>
        <rFont val="Times New Roman"/>
      </rPr>
      <t>18</t>
    </r>
    <r>
      <rPr>
        <b/>
        <sz val="8"/>
        <color theme="1"/>
        <rFont val="Times New Roman"/>
      </rPr>
      <t>O</t>
    </r>
    <r>
      <rPr>
        <b/>
        <vertAlign val="subscript"/>
        <sz val="8"/>
        <color theme="1"/>
        <rFont val="Times New Roman"/>
      </rPr>
      <t>carb</t>
    </r>
    <r>
      <rPr>
        <b/>
        <sz val="8"/>
        <color theme="1"/>
        <rFont val="Times New Roman"/>
      </rPr>
      <t xml:space="preserve"> (‰) VPDB</t>
    </r>
  </si>
  <si>
    <r>
      <t>mean δ</t>
    </r>
    <r>
      <rPr>
        <b/>
        <vertAlign val="superscript"/>
        <sz val="8"/>
        <color theme="1"/>
        <rFont val="Times New Roman"/>
      </rPr>
      <t>18</t>
    </r>
    <r>
      <rPr>
        <b/>
        <sz val="8"/>
        <color theme="1"/>
        <rFont val="Times New Roman"/>
      </rPr>
      <t>O Anomaly (‰)</t>
    </r>
  </si>
  <si>
    <r>
      <t>Δ</t>
    </r>
    <r>
      <rPr>
        <b/>
        <vertAlign val="subscript"/>
        <sz val="8"/>
        <color theme="1"/>
        <rFont val="Times New Roman"/>
      </rPr>
      <t>47</t>
    </r>
    <r>
      <rPr>
        <b/>
        <sz val="8"/>
        <color theme="1"/>
        <rFont val="Times New Roman"/>
      </rPr>
      <t xml:space="preserve"> (‰) ARF</t>
    </r>
  </si>
  <si>
    <r>
      <t>mean Δ</t>
    </r>
    <r>
      <rPr>
        <b/>
        <vertAlign val="subscript"/>
        <sz val="8"/>
        <color theme="1"/>
        <rFont val="Times New Roman"/>
      </rPr>
      <t>47</t>
    </r>
    <r>
      <rPr>
        <b/>
        <sz val="8"/>
        <color theme="1"/>
        <rFont val="Times New Roman"/>
      </rPr>
      <t xml:space="preserve"> Anomaly (‰)</t>
    </r>
  </si>
  <si>
    <r>
      <t>T(Δ</t>
    </r>
    <r>
      <rPr>
        <b/>
        <vertAlign val="subscript"/>
        <sz val="8"/>
        <color theme="1"/>
        <rFont val="Times New Roman"/>
      </rPr>
      <t>47</t>
    </r>
    <r>
      <rPr>
        <b/>
        <sz val="8"/>
        <color theme="1"/>
        <rFont val="Times New Roman"/>
      </rPr>
      <t>) (°C)</t>
    </r>
  </si>
  <si>
    <t>± 1 SE (°C)</t>
  </si>
  <si>
    <r>
      <t>-1 °C CFT</t>
    </r>
    <r>
      <rPr>
        <i/>
        <vertAlign val="superscript"/>
        <sz val="8"/>
        <color theme="1"/>
        <rFont val="Times New Roman"/>
      </rPr>
      <t>a</t>
    </r>
  </si>
  <si>
    <t>MST CFT</t>
  </si>
  <si>
    <t>WMMT CFT</t>
  </si>
  <si>
    <t>-1 °C CFT</t>
  </si>
  <si>
    <r>
      <t>Low δ</t>
    </r>
    <r>
      <rPr>
        <i/>
        <vertAlign val="superscript"/>
        <sz val="8"/>
        <color theme="1"/>
        <rFont val="Times New Roman"/>
      </rPr>
      <t>18</t>
    </r>
    <r>
      <rPr>
        <i/>
        <sz val="8"/>
        <color theme="1"/>
        <rFont val="Times New Roman"/>
      </rPr>
      <t>O</t>
    </r>
    <r>
      <rPr>
        <i/>
        <vertAlign val="superscript"/>
        <sz val="8"/>
        <color theme="1"/>
        <rFont val="Times New Roman"/>
      </rPr>
      <t>b</t>
    </r>
  </si>
  <si>
    <r>
      <t>High δ</t>
    </r>
    <r>
      <rPr>
        <i/>
        <vertAlign val="superscript"/>
        <sz val="8"/>
        <color theme="1"/>
        <rFont val="Times New Roman"/>
      </rPr>
      <t>18</t>
    </r>
    <r>
      <rPr>
        <i/>
        <sz val="8"/>
        <color theme="1"/>
        <rFont val="Times New Roman"/>
      </rPr>
      <t>O</t>
    </r>
  </si>
  <si>
    <r>
      <t>Low δ</t>
    </r>
    <r>
      <rPr>
        <i/>
        <vertAlign val="superscript"/>
        <sz val="8"/>
        <color theme="1"/>
        <rFont val="Times New Roman"/>
      </rPr>
      <t>18</t>
    </r>
    <r>
      <rPr>
        <i/>
        <sz val="8"/>
        <color theme="1"/>
        <rFont val="Times New Roman"/>
      </rPr>
      <t>O</t>
    </r>
  </si>
  <si>
    <t>a - CFT = carbonate formation temperature; see Table 2 for the MST and WMMT estimates for each site</t>
  </si>
  <si>
    <r>
      <t>b - See Table 2 for the high and low δ</t>
    </r>
    <r>
      <rPr>
        <vertAlign val="superscript"/>
        <sz val="8"/>
        <color theme="1"/>
        <rFont val="Times New Roman"/>
      </rPr>
      <t>18</t>
    </r>
    <r>
      <rPr>
        <sz val="8"/>
        <color theme="1"/>
        <rFont val="Times New Roman"/>
      </rPr>
      <t>O estimates for each site</t>
    </r>
  </si>
  <si>
    <t>ANT-1</t>
  </si>
  <si>
    <t>ANT-2</t>
  </si>
  <si>
    <t>ANT-3</t>
  </si>
  <si>
    <t>ANT-4</t>
  </si>
  <si>
    <t>Tsangpo-19a</t>
  </si>
  <si>
    <t>Tsangpo-19b</t>
  </si>
  <si>
    <r>
      <rPr>
        <b/>
        <sz val="8"/>
        <color theme="1"/>
        <rFont val="Times New Roman"/>
      </rPr>
      <t>Table 3.3.</t>
    </r>
    <r>
      <rPr>
        <sz val="8"/>
        <color theme="1"/>
        <rFont val="Times New Roman"/>
      </rPr>
      <t xml:space="preserve"> Weather station location and climatologic data.</t>
    </r>
  </si>
  <si>
    <r>
      <rPr>
        <b/>
        <sz val="8"/>
        <color theme="1"/>
        <rFont val="Times New Roman"/>
      </rPr>
      <t>Table 3.4.</t>
    </r>
    <r>
      <rPr>
        <sz val="8"/>
        <color theme="1"/>
        <rFont val="Times New Roman"/>
      </rPr>
      <t xml:space="preserve"> Cont'd.</t>
    </r>
  </si>
  <si>
    <r>
      <rPr>
        <b/>
        <sz val="8"/>
        <color theme="1"/>
        <rFont val="Times New Roman"/>
      </rPr>
      <t>Table 3.4.</t>
    </r>
    <r>
      <rPr>
        <sz val="8"/>
        <color theme="1"/>
        <rFont val="Times New Roman"/>
      </rPr>
      <t xml:space="preserve"> Clumped and stable isotope data for all soil and sub-glacial carbonates.</t>
    </r>
  </si>
  <si>
    <t>Formation</t>
  </si>
  <si>
    <t>Section Name</t>
  </si>
  <si>
    <t>Section Abreviation</t>
  </si>
  <si>
    <r>
      <t>Latitude</t>
    </r>
    <r>
      <rPr>
        <b/>
        <vertAlign val="superscript"/>
        <sz val="10"/>
        <color theme="1"/>
        <rFont val="Times New Roman"/>
      </rPr>
      <t>a</t>
    </r>
    <r>
      <rPr>
        <b/>
        <sz val="10"/>
        <color theme="1"/>
        <rFont val="Times New Roman"/>
      </rPr>
      <t xml:space="preserve"> (°N)</t>
    </r>
  </si>
  <si>
    <t>Longitude (°W)</t>
  </si>
  <si>
    <r>
      <t>Paleolatitude</t>
    </r>
    <r>
      <rPr>
        <b/>
        <vertAlign val="superscript"/>
        <sz val="10"/>
        <color theme="1"/>
        <rFont val="Times New Roman"/>
      </rPr>
      <t>b</t>
    </r>
    <r>
      <rPr>
        <b/>
        <sz val="10"/>
        <color theme="1"/>
        <rFont val="Times New Roman"/>
      </rPr>
      <t xml:space="preserve"> (°N)</t>
    </r>
  </si>
  <si>
    <t>Number of Paleosols</t>
  </si>
  <si>
    <t>Kaiparowits</t>
  </si>
  <si>
    <t>Blue Ceratopsion</t>
  </si>
  <si>
    <t>KBC</t>
  </si>
  <si>
    <t>Two Medicine</t>
  </si>
  <si>
    <t>Flag Butte</t>
  </si>
  <si>
    <t>FB</t>
  </si>
  <si>
    <t>56.5,53.4</t>
  </si>
  <si>
    <t>Hagan's Crossing</t>
  </si>
  <si>
    <t>HC</t>
  </si>
  <si>
    <t>Western Butte</t>
  </si>
  <si>
    <t>WB</t>
  </si>
  <si>
    <t>a - Coordinates mark the location of the section base.</t>
  </si>
  <si>
    <t>b - Paleolatitude from Miller et al. (2013)</t>
  </si>
  <si>
    <t>Section</t>
  </si>
  <si>
    <t>Stratigraphic Height</t>
  </si>
  <si>
    <t>Fabric Classification</t>
  </si>
  <si>
    <r>
      <t>δ</t>
    </r>
    <r>
      <rPr>
        <b/>
        <vertAlign val="superscript"/>
        <sz val="10"/>
        <color theme="1"/>
        <rFont val="Times New Roman"/>
      </rPr>
      <t>13</t>
    </r>
    <r>
      <rPr>
        <b/>
        <sz val="10"/>
        <color theme="1"/>
        <rFont val="Times New Roman"/>
      </rPr>
      <t>C</t>
    </r>
    <r>
      <rPr>
        <b/>
        <vertAlign val="subscript"/>
        <sz val="10"/>
        <color theme="1"/>
        <rFont val="Times New Roman"/>
      </rPr>
      <t>carb</t>
    </r>
    <r>
      <rPr>
        <b/>
        <sz val="10"/>
        <color theme="1"/>
        <rFont val="Times New Roman"/>
      </rPr>
      <t xml:space="preserve"> (‰) VPDB</t>
    </r>
  </si>
  <si>
    <r>
      <t>δ</t>
    </r>
    <r>
      <rPr>
        <b/>
        <vertAlign val="superscript"/>
        <sz val="10"/>
        <color theme="1"/>
        <rFont val="Times New Roman"/>
      </rPr>
      <t>18</t>
    </r>
    <r>
      <rPr>
        <b/>
        <sz val="10"/>
        <color theme="1"/>
        <rFont val="Times New Roman"/>
      </rPr>
      <t>O</t>
    </r>
    <r>
      <rPr>
        <b/>
        <vertAlign val="subscript"/>
        <sz val="10"/>
        <color theme="1"/>
        <rFont val="Times New Roman"/>
      </rPr>
      <t>carb</t>
    </r>
    <r>
      <rPr>
        <b/>
        <sz val="10"/>
        <color theme="1"/>
        <rFont val="Times New Roman"/>
      </rPr>
      <t xml:space="preserve"> (‰) VPDB</t>
    </r>
  </si>
  <si>
    <r>
      <t>δ</t>
    </r>
    <r>
      <rPr>
        <b/>
        <vertAlign val="superscript"/>
        <sz val="10"/>
        <color theme="1"/>
        <rFont val="Times New Roman"/>
      </rPr>
      <t>18</t>
    </r>
    <r>
      <rPr>
        <b/>
        <sz val="10"/>
        <color theme="1"/>
        <rFont val="Times New Roman"/>
      </rPr>
      <t>O</t>
    </r>
    <r>
      <rPr>
        <b/>
        <vertAlign val="subscript"/>
        <sz val="10"/>
        <color theme="1"/>
        <rFont val="Times New Roman"/>
      </rPr>
      <t>water</t>
    </r>
    <r>
      <rPr>
        <b/>
        <sz val="10"/>
        <color theme="1"/>
        <rFont val="Times New Roman"/>
      </rPr>
      <t xml:space="preserve"> (‰) VSMOW</t>
    </r>
  </si>
  <si>
    <r>
      <t>Δ</t>
    </r>
    <r>
      <rPr>
        <b/>
        <vertAlign val="subscript"/>
        <sz val="10"/>
        <color theme="1"/>
        <rFont val="Times New Roman"/>
      </rPr>
      <t>47</t>
    </r>
  </si>
  <si>
    <r>
      <t>T(Δ</t>
    </r>
    <r>
      <rPr>
        <b/>
        <vertAlign val="subscript"/>
        <sz val="10"/>
        <color theme="1"/>
        <rFont val="Times New Roman"/>
      </rPr>
      <t>47</t>
    </r>
    <r>
      <rPr>
        <b/>
        <sz val="10"/>
        <color theme="1"/>
        <rFont val="Times New Roman"/>
      </rPr>
      <t>)</t>
    </r>
  </si>
  <si>
    <t>TM-HC-1</t>
  </si>
  <si>
    <t>Hagan's Crossing (HC)</t>
  </si>
  <si>
    <t>Sparry</t>
  </si>
  <si>
    <t>TM-HC-1b</t>
  </si>
  <si>
    <t>Mixed</t>
  </si>
  <si>
    <t>TM-HC-1s</t>
  </si>
  <si>
    <t>Spar</t>
  </si>
  <si>
    <t>TM-HC-3</t>
  </si>
  <si>
    <t>TM-HC-3b</t>
  </si>
  <si>
    <t>TM-HC-3c</t>
  </si>
  <si>
    <t>Micritic</t>
  </si>
  <si>
    <t>TM-WB-1a</t>
  </si>
  <si>
    <t>Western Butte (WB)</t>
  </si>
  <si>
    <t>TM-WB-1b</t>
  </si>
  <si>
    <t>TM-HC-7</t>
  </si>
  <si>
    <t>TM-HC-7s</t>
  </si>
  <si>
    <t>TM-HC-9</t>
  </si>
  <si>
    <t>TM-WB-3</t>
  </si>
  <si>
    <t>TM-WB-5</t>
  </si>
  <si>
    <t>TM-WB-6</t>
  </si>
  <si>
    <t>TM-WB-6s</t>
  </si>
  <si>
    <t>TM-WB-8</t>
  </si>
  <si>
    <t>TM-FB-1</t>
  </si>
  <si>
    <t>Flag Butte (FB)</t>
  </si>
  <si>
    <t>TM-HC-13</t>
  </si>
  <si>
    <t>TM-HC-13b</t>
  </si>
  <si>
    <t>TM-FB-3</t>
  </si>
  <si>
    <t>TM-FB-5</t>
  </si>
  <si>
    <t>TM-FB-5b</t>
  </si>
  <si>
    <t>TM-FB-5c</t>
  </si>
  <si>
    <t>TM-FB-7</t>
  </si>
  <si>
    <t>TM-FB-7b</t>
  </si>
  <si>
    <t>TM-HC-15</t>
  </si>
  <si>
    <t>TM-FB-11b</t>
  </si>
  <si>
    <t>KBC-15</t>
  </si>
  <si>
    <t>Blue Ceratopsian (KBC)</t>
  </si>
  <si>
    <t>Bulk</t>
  </si>
  <si>
    <t>KBC-15b</t>
  </si>
  <si>
    <t>KBC-50</t>
  </si>
  <si>
    <t>KBC-69</t>
  </si>
  <si>
    <t>KBC-69b</t>
  </si>
  <si>
    <t>KBC-69c</t>
  </si>
  <si>
    <t>KBC-80</t>
  </si>
  <si>
    <t>KBC-80b</t>
  </si>
  <si>
    <t>KBC-96</t>
  </si>
  <si>
    <t>KBC-105</t>
  </si>
  <si>
    <t>KBC-105b</t>
  </si>
  <si>
    <t>KBC-107</t>
  </si>
  <si>
    <t>KBC-112</t>
  </si>
  <si>
    <t>KBC-112b</t>
  </si>
  <si>
    <t>KBC-125</t>
  </si>
  <si>
    <t>KBC-125b</t>
  </si>
  <si>
    <t>KBC-137</t>
  </si>
  <si>
    <t>KBC-137b</t>
  </si>
  <si>
    <t>KBC-137s</t>
  </si>
  <si>
    <t>KBC-142</t>
  </si>
  <si>
    <t>KBC-142b</t>
  </si>
  <si>
    <t>KBC-145</t>
  </si>
  <si>
    <t>KBC-146</t>
  </si>
  <si>
    <t>KBC-150</t>
  </si>
  <si>
    <t>KBC-150b</t>
  </si>
  <si>
    <t>KBC-157</t>
  </si>
  <si>
    <t>Horizon Type</t>
  </si>
  <si>
    <t>Stratigraphic Height (m)</t>
  </si>
  <si>
    <r>
      <t>Soil Depth (cm)</t>
    </r>
    <r>
      <rPr>
        <b/>
        <vertAlign val="superscript"/>
        <sz val="10"/>
        <color theme="1"/>
        <rFont val="Times New Roman"/>
      </rPr>
      <t>a</t>
    </r>
  </si>
  <si>
    <r>
      <t>Al</t>
    </r>
    <r>
      <rPr>
        <b/>
        <vertAlign val="subscript"/>
        <sz val="10"/>
        <color theme="1"/>
        <rFont val="Times New Roman"/>
      </rPr>
      <t>2</t>
    </r>
    <r>
      <rPr>
        <b/>
        <sz val="10"/>
        <color theme="1"/>
        <rFont val="Times New Roman"/>
      </rPr>
      <t>O</t>
    </r>
    <r>
      <rPr>
        <b/>
        <vertAlign val="subscript"/>
        <sz val="10"/>
        <color theme="1"/>
        <rFont val="Times New Roman"/>
      </rPr>
      <t>3</t>
    </r>
    <r>
      <rPr>
        <b/>
        <sz val="10"/>
        <color theme="1"/>
        <rFont val="Times New Roman"/>
      </rPr>
      <t xml:space="preserve"> (wt %)</t>
    </r>
  </si>
  <si>
    <t>CaO (wt %)</t>
  </si>
  <si>
    <r>
      <t>Na</t>
    </r>
    <r>
      <rPr>
        <b/>
        <vertAlign val="subscript"/>
        <sz val="10"/>
        <color theme="1"/>
        <rFont val="Times New Roman"/>
      </rPr>
      <t>2</t>
    </r>
    <r>
      <rPr>
        <b/>
        <sz val="10"/>
        <color theme="1"/>
        <rFont val="Times New Roman"/>
      </rPr>
      <t>O (wt %)</t>
    </r>
  </si>
  <si>
    <t>MgO (wt %)</t>
  </si>
  <si>
    <r>
      <t>K</t>
    </r>
    <r>
      <rPr>
        <b/>
        <vertAlign val="subscript"/>
        <sz val="10"/>
        <color theme="1"/>
        <rFont val="Times New Roman"/>
      </rPr>
      <t>2</t>
    </r>
    <r>
      <rPr>
        <b/>
        <sz val="10"/>
        <color theme="1"/>
        <rFont val="Times New Roman"/>
      </rPr>
      <t>O (wt %)</t>
    </r>
  </si>
  <si>
    <t>Ti (wt %)</t>
  </si>
  <si>
    <r>
      <t>CIA-K</t>
    </r>
    <r>
      <rPr>
        <b/>
        <vertAlign val="superscript"/>
        <sz val="10"/>
        <color theme="1"/>
        <rFont val="Times New Roman"/>
      </rPr>
      <t>a</t>
    </r>
  </si>
  <si>
    <r>
      <t>MAP (mm yr</t>
    </r>
    <r>
      <rPr>
        <b/>
        <vertAlign val="superscript"/>
        <sz val="10"/>
        <color theme="1"/>
        <rFont val="Times New Roman"/>
      </rPr>
      <t>-1</t>
    </r>
    <r>
      <rPr>
        <b/>
        <sz val="10"/>
        <color theme="1"/>
        <rFont val="Times New Roman"/>
      </rPr>
      <t>)</t>
    </r>
    <r>
      <rPr>
        <b/>
        <vertAlign val="superscript"/>
        <sz val="10"/>
        <color theme="1"/>
        <rFont val="Times New Roman"/>
      </rPr>
      <t>a</t>
    </r>
  </si>
  <si>
    <t>PWI</t>
  </si>
  <si>
    <r>
      <t>MAAT (°C)</t>
    </r>
    <r>
      <rPr>
        <b/>
        <vertAlign val="superscript"/>
        <sz val="10"/>
        <color theme="1"/>
        <rFont val="Times New Roman"/>
      </rPr>
      <t>a</t>
    </r>
  </si>
  <si>
    <t>Kaiparowits Formation</t>
  </si>
  <si>
    <t>KBC-15-Bk</t>
  </si>
  <si>
    <t>Bk</t>
  </si>
  <si>
    <t>Bt</t>
  </si>
  <si>
    <t>KBC-15-Bt</t>
  </si>
  <si>
    <t>KBC-50-Bt</t>
  </si>
  <si>
    <t>KBC-69-Bk</t>
  </si>
  <si>
    <t>KBC-96-Bk</t>
  </si>
  <si>
    <t>KBC-107-Bk</t>
  </si>
  <si>
    <t>KBC-125-Bt</t>
  </si>
  <si>
    <t>KBC-133-Bk</t>
  </si>
  <si>
    <t>KBC-133-Bt</t>
  </si>
  <si>
    <t>KBC-146B-Bt</t>
  </si>
  <si>
    <t>KBC-150-Bt</t>
  </si>
  <si>
    <t>KBC-157-Bt</t>
  </si>
  <si>
    <t>truncated</t>
  </si>
  <si>
    <r>
      <t>Mean MAP (mm yr</t>
    </r>
    <r>
      <rPr>
        <i/>
        <vertAlign val="superscript"/>
        <sz val="10"/>
        <color theme="1"/>
        <rFont val="Times New Roman"/>
      </rPr>
      <t>-1</t>
    </r>
    <r>
      <rPr>
        <i/>
        <sz val="10"/>
        <color theme="1"/>
        <rFont val="Times New Roman"/>
      </rPr>
      <t>)</t>
    </r>
    <r>
      <rPr>
        <i/>
        <vertAlign val="superscript"/>
        <sz val="10"/>
        <color theme="1"/>
        <rFont val="Times New Roman"/>
      </rPr>
      <t>a</t>
    </r>
  </si>
  <si>
    <t>960±190</t>
  </si>
  <si>
    <r>
      <t>MAAT (°C)</t>
    </r>
    <r>
      <rPr>
        <i/>
        <vertAlign val="superscript"/>
        <sz val="10"/>
        <color theme="1"/>
        <rFont val="Times New Roman"/>
      </rPr>
      <t>a</t>
    </r>
  </si>
  <si>
    <t>11±2</t>
  </si>
  <si>
    <t>Two Medicine Formation</t>
  </si>
  <si>
    <t>TM-HC-2-C</t>
  </si>
  <si>
    <t>C</t>
  </si>
  <si>
    <t>TM-HC-2-Bt</t>
  </si>
  <si>
    <t>TM-HC-2-A</t>
  </si>
  <si>
    <t>A</t>
  </si>
  <si>
    <t>TM-WB-4-Bkt</t>
  </si>
  <si>
    <t>Bkt</t>
  </si>
  <si>
    <t>TM-WB-4-Bt</t>
  </si>
  <si>
    <t>TM-WB-4-A</t>
  </si>
  <si>
    <t>TM-FB-1-C</t>
  </si>
  <si>
    <t>185*</t>
  </si>
  <si>
    <t>TM-FB-1-Bkt1</t>
  </si>
  <si>
    <t>75*</t>
  </si>
  <si>
    <t>TM-FB-1-Bkt2</t>
  </si>
  <si>
    <t>25*</t>
  </si>
  <si>
    <t>TM-WB-13-Bt</t>
  </si>
  <si>
    <t>TM-HC-14-Bt</t>
  </si>
  <si>
    <t>TM-FB-7-Bt</t>
  </si>
  <si>
    <t>TB-FB-11-Bkt</t>
  </si>
  <si>
    <t>860±200</t>
  </si>
  <si>
    <t xml:space="preserve">d - The latitude adjusted MAAT values for the KF and TMF were calculated using the Wolfe and Upchurch (1987) Late Cretaceous North American latitudinal temperature gradient of 0.3 to 0.4 °C. </t>
  </si>
  <si>
    <t>c - Mean annual air temperature (MAAT)</t>
  </si>
  <si>
    <t>b - Calculated as straight-line north or south distance from the KF and TMF in degrees of latitude.</t>
  </si>
  <si>
    <t>a - Paleolatitudes from Upchurch et al. (2015) and Miller et al. (2013)</t>
  </si>
  <si>
    <t>Uncertainty from Peppe et al. (2011)</t>
  </si>
  <si>
    <t>Van Boskirk, 1998</t>
  </si>
  <si>
    <t>LMA</t>
  </si>
  <si>
    <t>Lower Campanian</t>
  </si>
  <si>
    <t>Eagle</t>
  </si>
  <si>
    <t>Late Cretaceous river temperature.</t>
  </si>
  <si>
    <t>Barrick et al., 1999</t>
  </si>
  <si>
    <r>
      <t>Turtle and Gar δ</t>
    </r>
    <r>
      <rPr>
        <vertAlign val="superscript"/>
        <sz val="10"/>
        <color theme="1"/>
        <rFont val="Times New Roman"/>
      </rPr>
      <t>18</t>
    </r>
    <r>
      <rPr>
        <sz val="10"/>
        <color theme="1"/>
        <rFont val="Times New Roman"/>
      </rPr>
      <t>O</t>
    </r>
  </si>
  <si>
    <t>Upper Campanian</t>
  </si>
  <si>
    <t>Judith River</t>
  </si>
  <si>
    <t>Based on the Late Cretaceous latitudinal temperature gradient reconstructed by Wolfe and Upchurch (1987) from multiple North American fossil leaf assemblages using leaf margin analysis. Uncertainty from Peppe et al. (2011)</t>
  </si>
  <si>
    <t>Foreman et al., 2011; Falcon-Lang, 2003; Wolfe and Upchurch, 1987</t>
  </si>
  <si>
    <t>Campanian</t>
  </si>
  <si>
    <t>MAAT estimates for the Two Medicine Formation</t>
  </si>
  <si>
    <t>Upchurch et al., 2015</t>
  </si>
  <si>
    <t>Upper Campanian/ Lower Maastrichtian</t>
  </si>
  <si>
    <t>McRae</t>
  </si>
  <si>
    <t>Wolfe, 1990</t>
  </si>
  <si>
    <t>CLAMP</t>
  </si>
  <si>
    <t>Vermejo</t>
  </si>
  <si>
    <t>Miller et al., 2013</t>
  </si>
  <si>
    <t>MAAT estimates for the Kaiparowits Formation</t>
  </si>
  <si>
    <t>Low</t>
  </si>
  <si>
    <t>High</t>
  </si>
  <si>
    <t>Notes</t>
  </si>
  <si>
    <t>Uncertainty (±°C)</t>
  </si>
  <si>
    <r>
      <t>Latitude-adjusted MAT (*C)</t>
    </r>
    <r>
      <rPr>
        <b/>
        <vertAlign val="superscript"/>
        <sz val="10"/>
        <color theme="1"/>
        <rFont val="Times New Roman"/>
      </rPr>
      <t>d</t>
    </r>
  </si>
  <si>
    <r>
      <t>MAAT (*C)</t>
    </r>
    <r>
      <rPr>
        <b/>
        <vertAlign val="superscript"/>
        <sz val="10"/>
        <color theme="1"/>
        <rFont val="Times New Roman"/>
      </rPr>
      <t>c</t>
    </r>
  </si>
  <si>
    <t>Proxy</t>
  </si>
  <si>
    <r>
      <t>Distance from KF or TMF (°)</t>
    </r>
    <r>
      <rPr>
        <b/>
        <vertAlign val="superscript"/>
        <sz val="10"/>
        <color theme="1"/>
        <rFont val="Times New Roman"/>
      </rPr>
      <t>b</t>
    </r>
  </si>
  <si>
    <r>
      <t>Paleolatitude (°N)</t>
    </r>
    <r>
      <rPr>
        <b/>
        <vertAlign val="superscript"/>
        <sz val="10"/>
        <color theme="1"/>
        <rFont val="Times New Roman"/>
      </rPr>
      <t>a</t>
    </r>
  </si>
  <si>
    <r>
      <t>MAAT Estimate (°C)</t>
    </r>
    <r>
      <rPr>
        <b/>
        <vertAlign val="superscript"/>
        <sz val="10"/>
        <color theme="1"/>
        <rFont val="Times New Roman"/>
      </rPr>
      <t>a</t>
    </r>
  </si>
  <si>
    <t>±1 SE (°C)</t>
  </si>
  <si>
    <r>
      <t>ST</t>
    </r>
    <r>
      <rPr>
        <b/>
        <vertAlign val="subscript"/>
        <sz val="10"/>
        <color theme="1"/>
        <rFont val="Times New Roman"/>
      </rPr>
      <t>RH</t>
    </r>
    <r>
      <rPr>
        <b/>
        <sz val="10"/>
        <color theme="1"/>
        <rFont val="Times New Roman"/>
      </rPr>
      <t xml:space="preserve"> (°C)</t>
    </r>
  </si>
  <si>
    <r>
      <t>WMMAT (°C)</t>
    </r>
    <r>
      <rPr>
        <b/>
        <vertAlign val="superscript"/>
        <sz val="10"/>
        <color theme="1"/>
        <rFont val="Times New Roman"/>
      </rPr>
      <t>b</t>
    </r>
  </si>
  <si>
    <r>
      <t>CMMAT (°C)</t>
    </r>
    <r>
      <rPr>
        <b/>
        <vertAlign val="superscript"/>
        <sz val="10"/>
        <color theme="1"/>
        <rFont val="Times New Roman"/>
      </rPr>
      <t>c</t>
    </r>
  </si>
  <si>
    <r>
      <t>MART (°C)</t>
    </r>
    <r>
      <rPr>
        <b/>
        <vertAlign val="superscript"/>
        <sz val="10"/>
        <color theme="1"/>
        <rFont val="Times New Roman"/>
      </rPr>
      <t>d</t>
    </r>
  </si>
  <si>
    <t>Barrick et al., 1990</t>
  </si>
  <si>
    <t>Barrick et al., 1990; Van Boskirk, 1998</t>
  </si>
  <si>
    <t>a - Mean annual air temperature (MAAT)</t>
  </si>
  <si>
    <r>
      <t>b - Warmest month mean air temperature (WMMAT). Lower WMMAT values calculated by subtracting 3 °C from the mean paleosol carbonate T(Δ</t>
    </r>
    <r>
      <rPr>
        <vertAlign val="subscript"/>
        <sz val="10"/>
        <color theme="1"/>
        <rFont val="Times New Roman"/>
      </rPr>
      <t>47</t>
    </r>
    <r>
      <rPr>
        <sz val="10"/>
        <color theme="1"/>
        <rFont val="Times New Roman"/>
      </rPr>
      <t>) results in order to account for maximum radiative soil heating.</t>
    </r>
  </si>
  <si>
    <t>c - Coldest month mean air temperature (CMMAT). Italicized values are interpreted as too cold to be reasonable based on the presence of crocodilian fossils in both the Kaiparowits and Two Medicine Formations.</t>
  </si>
  <si>
    <t>d - Mean annual range in temperature (MART). Italicized values are interpreted as too cold to be reasonable based on the presence of crocodilian fossils in both the Kaiparowits and Two Medicine Formations.</t>
  </si>
  <si>
    <r>
      <t>Paleosol</t>
    </r>
    <r>
      <rPr>
        <b/>
        <vertAlign val="superscript"/>
        <sz val="12"/>
        <color theme="1"/>
        <rFont val="Times New Roman"/>
      </rPr>
      <t>a</t>
    </r>
  </si>
  <si>
    <t>Horizon</t>
  </si>
  <si>
    <t>Thickness (cm)</t>
  </si>
  <si>
    <t>Descriptive Features</t>
  </si>
  <si>
    <r>
      <t>Color</t>
    </r>
    <r>
      <rPr>
        <b/>
        <vertAlign val="superscript"/>
        <sz val="12"/>
        <color theme="1"/>
        <rFont val="Times New Roman"/>
      </rPr>
      <t>b</t>
    </r>
  </si>
  <si>
    <t>Munsell Description</t>
  </si>
  <si>
    <r>
      <t>Stratigraphic Height (m)</t>
    </r>
    <r>
      <rPr>
        <b/>
        <vertAlign val="superscript"/>
        <sz val="12"/>
        <color theme="1"/>
        <rFont val="Times New Roman"/>
      </rPr>
      <t>c</t>
    </r>
  </si>
  <si>
    <r>
      <t>Depth to Bk (cm)</t>
    </r>
    <r>
      <rPr>
        <b/>
        <vertAlign val="superscript"/>
        <sz val="12"/>
        <color theme="1"/>
        <rFont val="Times New Roman"/>
      </rPr>
      <t>d</t>
    </r>
  </si>
  <si>
    <r>
      <t>Maximum Approx. Soil Age (ky)</t>
    </r>
    <r>
      <rPr>
        <b/>
        <vertAlign val="superscript"/>
        <sz val="12"/>
        <color theme="1"/>
        <rFont val="Times New Roman"/>
      </rPr>
      <t>e</t>
    </r>
  </si>
  <si>
    <r>
      <t>Minimum Approx. Soil Age (ky)</t>
    </r>
    <r>
      <rPr>
        <b/>
        <vertAlign val="superscript"/>
        <sz val="12"/>
        <color theme="1"/>
        <rFont val="Times New Roman"/>
      </rPr>
      <t>e</t>
    </r>
  </si>
  <si>
    <t>Classification</t>
  </si>
  <si>
    <t>Following Mack et al. (1993)</t>
  </si>
  <si>
    <t>Following Retallack et al. (1993)</t>
  </si>
  <si>
    <t>Orange red sandy silt, gray mottles</t>
  </si>
  <si>
    <t>4/10GY</t>
  </si>
  <si>
    <t>Dark Greenish Gray</t>
  </si>
  <si>
    <t>33 (90)</t>
  </si>
  <si>
    <t>Calcic Argillisol</t>
  </si>
  <si>
    <t>Calcic Alfisol</t>
  </si>
  <si>
    <t>Red purple silt/clay, slickensides</t>
  </si>
  <si>
    <t>10R 4/1</t>
  </si>
  <si>
    <t>Dark Reddish Gray</t>
  </si>
  <si>
    <t>Red brown silt, small peds, abundant nodules (&lt;1 cm)</t>
  </si>
  <si>
    <t>10YR 3/1</t>
  </si>
  <si>
    <t>Red brown, no slickensides</t>
  </si>
  <si>
    <t>32 (89)</t>
  </si>
  <si>
    <t>Calcisol</t>
  </si>
  <si>
    <t>Aridisol</t>
  </si>
  <si>
    <t>Gray brown, some slickensides, some gray mottling</t>
  </si>
  <si>
    <t>5Y 4/1</t>
  </si>
  <si>
    <t>Dark Gray</t>
  </si>
  <si>
    <t>Same as underlying horizon but siltier, some Fe staining on ped edges</t>
  </si>
  <si>
    <t>5YR 4/1</t>
  </si>
  <si>
    <t>20 (77)</t>
  </si>
  <si>
    <t>Argillisol</t>
  </si>
  <si>
    <t>Alfisol</t>
  </si>
  <si>
    <t>Gray/purple, rare slickensides, blocky angular peds (&lt;1 cm)</t>
  </si>
  <si>
    <t>10YR 4/1</t>
  </si>
  <si>
    <t>Dark purple with large light green mottles (10 cm), some slickensides</t>
  </si>
  <si>
    <t>7.5YR 4/1</t>
  </si>
  <si>
    <t>17 (74)</t>
  </si>
  <si>
    <t>Dark purple, slickensides</t>
  </si>
  <si>
    <t>Carbonate nodules (&lt;1 cm)</t>
  </si>
  <si>
    <t>Purple, gray green root traces, rare slickensides</t>
  </si>
  <si>
    <t>2.5Y 4/1</t>
  </si>
  <si>
    <t>16 (73)</t>
  </si>
  <si>
    <t>Olive green gray, very small nodules (&lt;2 mm), rare slickensides</t>
  </si>
  <si>
    <t>6/10Y</t>
  </si>
  <si>
    <t>Greenish Gray</t>
  </si>
  <si>
    <t>Siltier than underyling horizons, reddish purple color, green mottling, root traces</t>
  </si>
  <si>
    <t>14 (71)</t>
  </si>
  <si>
    <t>Dark brown/purple, slickensides, gray mottles</t>
  </si>
  <si>
    <t>Medium gray, carbonate nodules with incorporated sand grains (~1 cm)</t>
  </si>
  <si>
    <t>5/5G</t>
  </si>
  <si>
    <t>Dark purple/brown, gray root traces</t>
  </si>
  <si>
    <t>13 (70)</t>
  </si>
  <si>
    <t>Light olive gray, slickensides, blocky angular peds</t>
  </si>
  <si>
    <t>5/5GY</t>
  </si>
  <si>
    <t>Gray, slickensides, white root traces</t>
  </si>
  <si>
    <t>12 (69)</t>
  </si>
  <si>
    <t>Reddish brown, slickensides</t>
  </si>
  <si>
    <t>10R 3/1</t>
  </si>
  <si>
    <t>Dark greenish gray, sandy at the base fining to silt/clay at the top, carbonate nodules (&lt;3 cm), scattered slickensides at top</t>
  </si>
  <si>
    <t>Dark, small blocky angular peds (&lt;2 cm), small carbonate nodules (&lt;3 cm)</t>
  </si>
  <si>
    <t>5/10GY</t>
  </si>
  <si>
    <t>8 (65)</t>
  </si>
  <si>
    <t>Silty with slight clay accumulation, small blocky angular peds, carbonate nodules (2-3 cm)</t>
  </si>
  <si>
    <t>7 (64)</t>
  </si>
  <si>
    <t>Gray silty sand, carbonate nodules (&lt;1 cm)</t>
  </si>
  <si>
    <t>4 (61)</t>
  </si>
  <si>
    <t>Bkt2</t>
  </si>
  <si>
    <t>Slight clay accumulation, no slickensides, platy peds, carbonate nodules (&lt;3 cm)</t>
  </si>
  <si>
    <t>2 (59)</t>
  </si>
  <si>
    <t>Bkt1</t>
  </si>
  <si>
    <t>Slight clay accumulation, no slickensides, blocky peds, carbonate nodules (&lt;3 cm)</t>
  </si>
  <si>
    <t>Silty fine clay, thinly bedded</t>
  </si>
  <si>
    <t>5Y 7/2</t>
  </si>
  <si>
    <t>Light Gray</t>
  </si>
  <si>
    <t>Gray with purple mottles, some clay accumulation</t>
  </si>
  <si>
    <t>5Y 4/2</t>
  </si>
  <si>
    <t>Olive Gray</t>
  </si>
  <si>
    <t>41 (74)</t>
  </si>
  <si>
    <t>Lighter gray, root traces, gray mottles</t>
  </si>
  <si>
    <t>36 (69)</t>
  </si>
  <si>
    <t>Darkgray, clay accumulation</t>
  </si>
  <si>
    <t>Lighter purple gray, root traces, gray mottles</t>
  </si>
  <si>
    <t>33 (66)</t>
  </si>
  <si>
    <t>Dark purple/brown, clay accumulation</t>
  </si>
  <si>
    <t>Lighter purple gray</t>
  </si>
  <si>
    <t>28 (61)</t>
  </si>
  <si>
    <t>Dark purple/gray, irregular peds, no slickensides</t>
  </si>
  <si>
    <t>Lighter gray than underlying horizon</t>
  </si>
  <si>
    <t>Dark brown/purple, clay accumulation but no slickensides, indurated, possible incipient carbonate accumulation at bottom, but no nodules, small peds</t>
  </si>
  <si>
    <t>Purple gray color, lighter than underlying horizon; siltier than underlying horizon</t>
  </si>
  <si>
    <t>4/10Y</t>
  </si>
  <si>
    <t>27 (60)</t>
  </si>
  <si>
    <t>Large cm-scale purple-gray mottling, slickensides, 1 to 2 cm peds</t>
  </si>
  <si>
    <t>Lighter gray and siltier than underyling horizon</t>
  </si>
  <si>
    <t>23 (56)</t>
  </si>
  <si>
    <t>Dark gray, slickensides, small nodules (&lt;5 mm) mainly restricted to bottom 30 cm of horizon</t>
  </si>
  <si>
    <t>Gray green with white mottles, orange/brown stainig, carbonate nodules (1-3 cm)</t>
  </si>
  <si>
    <t>22 (55)</t>
  </si>
  <si>
    <t>Dark gray with green mottling and Fe/Mg staining, lare carbonate nodules (&lt;10 cm)</t>
  </si>
  <si>
    <t>20 (53)</t>
  </si>
  <si>
    <t>Light olive gray, small brown mottling, micaceous</t>
  </si>
  <si>
    <t>19 (52)</t>
  </si>
  <si>
    <t>Dark green clay accumulation, brown mottling, small blocky peds</t>
  </si>
  <si>
    <t>Siltier than underlying horizon, root traces, brown mottling</t>
  </si>
  <si>
    <t>6/5GY</t>
  </si>
  <si>
    <t>15 (48)</t>
  </si>
  <si>
    <t>Gray with rare purple staining, clay accumulation with minor slickensides</t>
  </si>
  <si>
    <t>4/5G</t>
  </si>
  <si>
    <t>Dark gray green silty clay, incipient slickensides, carbonate nodules (&lt;4 cm)</t>
  </si>
  <si>
    <t>5/10 GY</t>
  </si>
  <si>
    <t>Dark gray green, incipient slickensides</t>
  </si>
  <si>
    <t>13 (46)</t>
  </si>
  <si>
    <t>Dark gray green, silty with minor clay accumulation, possible incipient slickensides, flattened carbonate nodules</t>
  </si>
  <si>
    <t>Light bluish gray, silty, minor white root traces, orange Fe staining, brown mottling</t>
  </si>
  <si>
    <t>5Y 5/2</t>
  </si>
  <si>
    <t>8 (41)</t>
  </si>
  <si>
    <t>Dark greenish gray, rare small slickensides, clay accumulation</t>
  </si>
  <si>
    <t>Dark gray peds, carbonate nodules (&lt;2 cm)</t>
  </si>
  <si>
    <t>4/5GY</t>
  </si>
  <si>
    <t>Green gray with weak clay accumulation, poorly consolidated with small peds, carbonate nodules (&lt;5 cm)</t>
  </si>
  <si>
    <t>5 (38)</t>
  </si>
  <si>
    <t>Siltier than underlying horizon, small peds and some mottling</t>
  </si>
  <si>
    <t>4 (37)</t>
  </si>
  <si>
    <t>Ped surfaces coated in clay, orange mottling, no slickensides</t>
  </si>
  <si>
    <t>Greenish gray micaceous sandy silt, weakly developed peds, carbonate nodules (&lt;5 cm)</t>
  </si>
  <si>
    <t>2.5Y 7/2</t>
  </si>
  <si>
    <t>Gray silt with minor clay accumulation, carbonate nodules (&lt;1 cm)</t>
  </si>
  <si>
    <t>2.5Y 6/2</t>
  </si>
  <si>
    <t>Light Brownish Gray</t>
  </si>
  <si>
    <t>0 (33)</t>
  </si>
  <si>
    <t>Truncated, dark green gray with scattered Fe staining, carbonate nodules (&lt; 3cm)</t>
  </si>
  <si>
    <t>5/10Y</t>
  </si>
  <si>
    <t>73 (73)</t>
  </si>
  <si>
    <t>Greener color than underyling layer, Fe/Mn staining</t>
  </si>
  <si>
    <t>67 (67)</t>
  </si>
  <si>
    <t>Small (&lt; 5 mm) blocky angular peds, dark red-brown color, Fe/Mn staining on ped surfaces</t>
  </si>
  <si>
    <t>Lighter in color than underlying horizon</t>
  </si>
  <si>
    <t>61 (61)</t>
  </si>
  <si>
    <t>Brown-gray, carbonate nodules (&lt;2 cm)</t>
  </si>
  <si>
    <t>Siltier than underlying horizon</t>
  </si>
  <si>
    <t>55 (55)</t>
  </si>
  <si>
    <t>Carbonate nodules (&lt;1 cm), weak clay accumulation, gray, large blocky peds, abundant shell material</t>
  </si>
  <si>
    <t>Weak histosol, similar to paleosol 10</t>
  </si>
  <si>
    <t>54 (54)</t>
  </si>
  <si>
    <t>Histosol</t>
  </si>
  <si>
    <t xml:space="preserve">Weak histosol, lignite with oxidized plant matter surrounded by halo of Fe/S mottling, 1 cm thick coal deposit at base of horizon, 20 cm thick plant and shell hash 140 cm from base of horizon </t>
  </si>
  <si>
    <t>44 (44)</t>
  </si>
  <si>
    <t>Lighter gray and sandier than underyling horizon</t>
  </si>
  <si>
    <t>38 (38)</t>
  </si>
  <si>
    <t>Dark gray with small angular and blocky peds, rare carbonate nodules (&lt;3 cm)</t>
  </si>
  <si>
    <t>Gray with no mottling, carbonate nodules (0.1 to 1 cm)</t>
  </si>
  <si>
    <t>34 (34)</t>
  </si>
  <si>
    <t>Abundant carbonate nodules (&lt;5 cm), medium gray color, weak clay accumulation, no slickensides</t>
  </si>
  <si>
    <t>33 (33)</t>
  </si>
  <si>
    <t>Lighter gray, small peds, siltier than underlying horizon</t>
  </si>
  <si>
    <t>28 (28)</t>
  </si>
  <si>
    <t>Dark gray, clay accumulation with no slickensides, small, angular and blocky peds</t>
  </si>
  <si>
    <t>23 (23)</t>
  </si>
  <si>
    <t>Very weak clay accumulation, no slickensides, very small carbonate nodules (&lt;2 mm), brown gray with Fe staining</t>
  </si>
  <si>
    <t>Light purple/gray</t>
  </si>
  <si>
    <t>18 (18)</t>
  </si>
  <si>
    <t>Green silt with weak clay accumulation, no slickensides</t>
  </si>
  <si>
    <t>Slightly lighter gray than underlying horizons, red-orange root traces</t>
  </si>
  <si>
    <t>16 (16)</t>
  </si>
  <si>
    <t>Dark gray green, clay accumulation, no slickensides, carbonate nodules (&lt;3 cm)</t>
  </si>
  <si>
    <t>5Y 5/1</t>
  </si>
  <si>
    <t>Dark gray, some dark purple staining, calcareous clay/silt</t>
  </si>
  <si>
    <t>Gray green sandy silt, gray mottles</t>
  </si>
  <si>
    <t>10 (10)</t>
  </si>
  <si>
    <t>Agrillisol</t>
  </si>
  <si>
    <t>Dark brown with distinct clay accumulation, Fe staining on ped surfaces, no slickensides</t>
  </si>
  <si>
    <t>Calcareous silt, dark gray brown, abundant mica grains</t>
  </si>
  <si>
    <t>6/10GY</t>
  </si>
  <si>
    <t>8 (8)</t>
  </si>
  <si>
    <t>Dark gray, blocky angular peds (1-2 cm), carbonate nodules (&lt;3 cm)</t>
  </si>
  <si>
    <t>Dark green to dark brown (varies on ~10 m scale, weak and rare slickensides</t>
  </si>
  <si>
    <t>Dark, olive gray with orange staining, organic carbon</t>
  </si>
  <si>
    <t>Dark brown with red slickensides</t>
  </si>
  <si>
    <t>5Y 3/1</t>
  </si>
  <si>
    <t>Very Dark Gray</t>
  </si>
  <si>
    <t>Brown gray silty clay, orange and dark purple staining, carbonate nodules (&lt; 1 cm)</t>
  </si>
  <si>
    <t>Light gray silty sand</t>
  </si>
  <si>
    <t>Dark gray silty clay, slickensides</t>
  </si>
  <si>
    <t>Gray green silty sand, carbonate nodules</t>
  </si>
  <si>
    <t>146b</t>
  </si>
  <si>
    <t>Light gray, sandy silt</t>
  </si>
  <si>
    <t>Dark gray, silty clay, scattered slickensides</t>
  </si>
  <si>
    <t>5Y 6/2</t>
  </si>
  <si>
    <t>Light Olive Gray</t>
  </si>
  <si>
    <t>Gray green, large peds (&gt;10 cm) near top of horizon, smaller (&lt;1 cm) peds near bottom of horizon, large carbonate nodules (&lt;2 cm)</t>
  </si>
  <si>
    <t>Dark gray, silty</t>
  </si>
  <si>
    <t>Dark gray, silty clay, slickensides</t>
  </si>
  <si>
    <t>Green gray, some slickensides, silty, carbonate nodules (&lt;1 cm)</t>
  </si>
  <si>
    <t>Upper contact grades into sand</t>
  </si>
  <si>
    <t>Darker gray than A and Bk horizon, abundant slickensides</t>
  </si>
  <si>
    <t>Gray brown, medium sized nodules, silty</t>
  </si>
  <si>
    <t>Green gray to brown, sandy silt with orange staining, large carbonate nodules (&lt;2 cm), indurated, truncated</t>
  </si>
  <si>
    <t>Light gray/brown, sandier than underyling horizons</t>
  </si>
  <si>
    <t>Top 30 cm green, middle 80 cm brown, bottom 20 cm green; large slickensides, manganese staining, root traces and carbonized plant material near top</t>
  </si>
  <si>
    <t>Green/brown, shell material, rare carbonate nodules</t>
  </si>
  <si>
    <t>Dark gray, organic carbon, siltier/sandier than underlying horizons</t>
  </si>
  <si>
    <t>Dark gray, abundant slickensides</t>
  </si>
  <si>
    <t>Light gray, silty with some slickensides, small carbonate nodules (&lt;1 cm)</t>
  </si>
  <si>
    <t>Abundant plan material, siltier than underlying horizon</t>
  </si>
  <si>
    <t>Calcic Protosol</t>
  </si>
  <si>
    <t>Calcic Inceptisol</t>
  </si>
  <si>
    <t>Abundant nodules (&lt; 1cm), slickensides, plant impressions and preserved material</t>
  </si>
  <si>
    <t>Light gray, small peds</t>
  </si>
  <si>
    <t>Argillic Protosol</t>
  </si>
  <si>
    <t>Argillic Inceptisol</t>
  </si>
  <si>
    <t>Light greenish gray, no slickensides, weak clay accumulation</t>
  </si>
  <si>
    <t>Gray</t>
  </si>
  <si>
    <t>Organic material</t>
  </si>
  <si>
    <t>Small carbonate nodules (&lt; 5 mm), some slickensides, dark gray</t>
  </si>
  <si>
    <t>Darker and sandier than underlying horizon, small peds</t>
  </si>
  <si>
    <t>Dark gray, scattered concentrations of small carbonate nodules (&lt;1 cm), Fe/Mg staining (black and shiny), Fe staining (red), roots and organic matter</t>
  </si>
  <si>
    <t>Weak clay accumulation, small carbonate nodules (&lt; 5 mm)</t>
  </si>
  <si>
    <t>Darker gray than underlying horizon, smaller peds, organic plant matter</t>
  </si>
  <si>
    <t>Small carbonate nodules (&lt;5 mm), light gray, no slickensides, bottom grades to sand</t>
  </si>
  <si>
    <t>Slightly lighter in color than underyling horizon, siltier with weaker ped development</t>
  </si>
  <si>
    <t>Dark gray, bright red staining on ped surfaces, very small carbonate nodules (&lt;5 mm), some gastropod fossils</t>
  </si>
  <si>
    <t>Darker gray, sandy</t>
  </si>
  <si>
    <t>Lighter gray color, orange ped staining, slickensides</t>
  </si>
  <si>
    <t>Small carbonate nodules (&lt;1 cm), 1-3 cm angular peds, dark brownish gray, iron manganese staining</t>
  </si>
  <si>
    <t>Green-gray, gastropod fossils, manganese staining</t>
  </si>
  <si>
    <t>Dark gray green, slickensides</t>
  </si>
  <si>
    <t>Dark gray, no slickensides, carbonate nodules (&lt;1 cm)</t>
  </si>
  <si>
    <t>Darker gray, carbonaceous plant material, siltier than underlying horizon</t>
  </si>
  <si>
    <t>Clay accumulation, darker gray, slickensides</t>
  </si>
  <si>
    <t>Light gray green, carbonate nodules (&lt;1 cm), yellow mottling, silty</t>
  </si>
  <si>
    <t>NaN</t>
  </si>
  <si>
    <t>Location</t>
  </si>
  <si>
    <t>Season</t>
  </si>
  <si>
    <t>Surface Type</t>
  </si>
  <si>
    <r>
      <t>Minimum ST</t>
    </r>
    <r>
      <rPr>
        <b/>
        <vertAlign val="subscript"/>
        <sz val="10"/>
        <color theme="1"/>
        <rFont val="Times New Roman"/>
      </rPr>
      <t>excess</t>
    </r>
    <r>
      <rPr>
        <b/>
        <sz val="10"/>
        <color theme="1"/>
        <rFont val="Times New Roman"/>
      </rPr>
      <t xml:space="preserve"> (°C)</t>
    </r>
    <r>
      <rPr>
        <b/>
        <vertAlign val="superscript"/>
        <sz val="10"/>
        <color theme="1"/>
        <rFont val="Times New Roman"/>
      </rPr>
      <t>a</t>
    </r>
  </si>
  <si>
    <r>
      <t>Maximum ST</t>
    </r>
    <r>
      <rPr>
        <b/>
        <vertAlign val="subscript"/>
        <sz val="10"/>
        <color theme="1"/>
        <rFont val="Times New Roman"/>
      </rPr>
      <t>excess</t>
    </r>
    <r>
      <rPr>
        <b/>
        <sz val="10"/>
        <color theme="1"/>
        <rFont val="Times New Roman"/>
      </rPr>
      <t xml:space="preserve"> (°C)</t>
    </r>
  </si>
  <si>
    <r>
      <t>Mean ST</t>
    </r>
    <r>
      <rPr>
        <b/>
        <vertAlign val="subscript"/>
        <sz val="10"/>
        <color theme="1"/>
        <rFont val="Times New Roman"/>
      </rPr>
      <t>excess</t>
    </r>
    <r>
      <rPr>
        <b/>
        <sz val="10"/>
        <color theme="1"/>
        <rFont val="Times New Roman"/>
      </rPr>
      <t xml:space="preserve"> (°C)</t>
    </r>
  </si>
  <si>
    <t>Passey et al. (2010)</t>
  </si>
  <si>
    <t>Hohot, China</t>
  </si>
  <si>
    <t>MAT</t>
  </si>
  <si>
    <t>bare soil</t>
  </si>
  <si>
    <t>Assuming this is a bare soil, paper doesn't specify</t>
  </si>
  <si>
    <t>Ileret, Kenya</t>
  </si>
  <si>
    <t>Narok, Kenya</t>
  </si>
  <si>
    <t>Summer</t>
  </si>
  <si>
    <t>No info provided on depth of soil temp probe or vegetation cover</t>
  </si>
  <si>
    <t>Awash, Ethiopia</t>
  </si>
  <si>
    <t>Mile, Ethiopia</t>
  </si>
  <si>
    <t>Lucerne Valley, California</t>
  </si>
  <si>
    <t>Cermak et al. (2016)</t>
  </si>
  <si>
    <t>Prague</t>
  </si>
  <si>
    <t>asphalt</t>
  </si>
  <si>
    <t>mean values</t>
  </si>
  <si>
    <t>bare clay soil</t>
  </si>
  <si>
    <t>bare sandy soil</t>
  </si>
  <si>
    <t>short grass</t>
  </si>
  <si>
    <t>from figure 3</t>
  </si>
  <si>
    <t>Bartlett et al. (2006)</t>
  </si>
  <si>
    <t>Emigrant Pass Observatory</t>
  </si>
  <si>
    <t>scrub/grass</t>
  </si>
  <si>
    <t>Ground Sensors 1 and 4</t>
  </si>
  <si>
    <t>Trees/shrubs</t>
  </si>
  <si>
    <t>Ground Sensor 3</t>
  </si>
  <si>
    <t>bare rock</t>
  </si>
  <si>
    <t>Ground sensors 2 and 5</t>
  </si>
  <si>
    <t>Ground Sensors 1 and 4; http://thermal.gg.utah.edu/facilities/epo/aboutEPO.html</t>
  </si>
  <si>
    <r>
      <t>a - ST</t>
    </r>
    <r>
      <rPr>
        <vertAlign val="subscript"/>
        <sz val="10"/>
        <color theme="1"/>
        <rFont val="Times New Roman"/>
      </rPr>
      <t>excess</t>
    </r>
    <r>
      <rPr>
        <sz val="10"/>
        <color theme="1"/>
        <rFont val="Times New Roman"/>
      </rPr>
      <t xml:space="preserve"> is equal to the difference between soil and air temperature. A positive ST</t>
    </r>
    <r>
      <rPr>
        <vertAlign val="subscript"/>
        <sz val="10"/>
        <color theme="1"/>
        <rFont val="Times New Roman"/>
      </rPr>
      <t>excess</t>
    </r>
    <r>
      <rPr>
        <sz val="10"/>
        <color theme="1"/>
        <rFont val="Times New Roman"/>
      </rPr>
      <t xml:space="preserve"> means soil temperature is higher than air temperature.</t>
    </r>
  </si>
  <si>
    <t>Supplementary Table C1. Paleosol measurements and descriptions.</t>
  </si>
  <si>
    <t>Supplementary Table C4. Soil and air temperature data from various studies.</t>
  </si>
  <si>
    <t>Table 4.1.Basic information for the measured Kaiparowits and Two Medicine sections.</t>
  </si>
  <si>
    <t>Table 4.2. Clumped and stable isotope results.</t>
  </si>
  <si>
    <t>Table 4.3. Kaiparowits and Two Medicine Formation bulk geochemistry results and paleoclimate reconstructions.</t>
  </si>
  <si>
    <t>Table 4.4. Mean annual air temperature reconstructions for the Kaiparowits (KF) and Two Medicine (TMF) Formations.</t>
  </si>
  <si>
    <t>Table 4.5. Mean annual, warmest mean month, coldest mean month, and mean annual range in temperature results.</t>
  </si>
  <si>
    <t>Table 4.2. cont'd.</t>
  </si>
  <si>
    <r>
      <t>Acid Correction Factor</t>
    </r>
    <r>
      <rPr>
        <b/>
        <vertAlign val="superscript"/>
        <sz val="11"/>
        <color theme="1"/>
        <rFont val="Times New Roman"/>
      </rPr>
      <t>b</t>
    </r>
  </si>
  <si>
    <r>
      <t>C64</t>
    </r>
    <r>
      <rPr>
        <b/>
        <vertAlign val="superscript"/>
        <sz val="11"/>
        <color theme="1"/>
        <rFont val="Times New Roman"/>
      </rPr>
      <t>c</t>
    </r>
    <r>
      <rPr>
        <b/>
        <sz val="11"/>
        <color theme="1"/>
        <rFont val="Times New Roman"/>
      </rPr>
      <t xml:space="preserve"> Mean Δ</t>
    </r>
    <r>
      <rPr>
        <b/>
        <vertAlign val="subscript"/>
        <sz val="11"/>
        <color theme="1"/>
        <rFont val="Times New Roman"/>
      </rPr>
      <t>47</t>
    </r>
    <r>
      <rPr>
        <b/>
        <sz val="11"/>
        <color theme="1"/>
        <rFont val="Times New Roman"/>
      </rPr>
      <t xml:space="preserve"> (‰)</t>
    </r>
  </si>
  <si>
    <r>
      <t>C2</t>
    </r>
    <r>
      <rPr>
        <b/>
        <vertAlign val="superscript"/>
        <sz val="11"/>
        <color theme="1"/>
        <rFont val="Times New Roman"/>
      </rPr>
      <t>c</t>
    </r>
    <r>
      <rPr>
        <b/>
        <sz val="11"/>
        <color theme="1"/>
        <rFont val="Times New Roman"/>
      </rPr>
      <t xml:space="preserve"> Mean Δ</t>
    </r>
    <r>
      <rPr>
        <b/>
        <vertAlign val="subscript"/>
        <sz val="11"/>
        <color theme="1"/>
        <rFont val="Times New Roman"/>
      </rPr>
      <t>47</t>
    </r>
    <r>
      <rPr>
        <b/>
        <sz val="11"/>
        <color theme="1"/>
        <rFont val="Times New Roman"/>
      </rPr>
      <t xml:space="preserve"> (‰)</t>
    </r>
  </si>
  <si>
    <r>
      <t>C2 Δ</t>
    </r>
    <r>
      <rPr>
        <b/>
        <vertAlign val="subscript"/>
        <sz val="11"/>
        <color theme="1"/>
        <rFont val="Times New Roman"/>
      </rPr>
      <t>47</t>
    </r>
    <r>
      <rPr>
        <b/>
        <sz val="11"/>
        <color theme="1"/>
        <rFont val="Times New Roman"/>
      </rPr>
      <t xml:space="preserve"> Std. (‰)</t>
    </r>
  </si>
  <si>
    <r>
      <t>Coral</t>
    </r>
    <r>
      <rPr>
        <b/>
        <vertAlign val="superscript"/>
        <sz val="11"/>
        <color theme="1"/>
        <rFont val="Times New Roman"/>
      </rPr>
      <t>c</t>
    </r>
    <r>
      <rPr>
        <b/>
        <sz val="11"/>
        <color theme="1"/>
        <rFont val="Times New Roman"/>
      </rPr>
      <t xml:space="preserve"> Mean Δ</t>
    </r>
    <r>
      <rPr>
        <b/>
        <vertAlign val="subscript"/>
        <sz val="11"/>
        <color theme="1"/>
        <rFont val="Times New Roman"/>
      </rPr>
      <t>47</t>
    </r>
    <r>
      <rPr>
        <b/>
        <sz val="11"/>
        <color theme="1"/>
        <rFont val="Times New Roman"/>
      </rPr>
      <t xml:space="preserve"> (‰)</t>
    </r>
  </si>
  <si>
    <r>
      <t>Coral Δ</t>
    </r>
    <r>
      <rPr>
        <b/>
        <vertAlign val="subscript"/>
        <sz val="11"/>
        <color theme="1"/>
        <rFont val="Times New Roman"/>
      </rPr>
      <t>47</t>
    </r>
    <r>
      <rPr>
        <b/>
        <sz val="11"/>
        <color theme="1"/>
        <rFont val="Times New Roman"/>
      </rPr>
      <t xml:space="preserve"> Std. (‰)</t>
    </r>
  </si>
  <si>
    <r>
      <t>ETH1</t>
    </r>
    <r>
      <rPr>
        <b/>
        <vertAlign val="superscript"/>
        <sz val="11"/>
        <color theme="1"/>
        <rFont val="Times New Roman"/>
      </rPr>
      <t>c</t>
    </r>
    <r>
      <rPr>
        <b/>
        <sz val="11"/>
        <color theme="1"/>
        <rFont val="Times New Roman"/>
      </rPr>
      <t xml:space="preserve"> Mean Δ</t>
    </r>
    <r>
      <rPr>
        <b/>
        <vertAlign val="subscript"/>
        <sz val="11"/>
        <color theme="1"/>
        <rFont val="Times New Roman"/>
      </rPr>
      <t>47</t>
    </r>
    <r>
      <rPr>
        <b/>
        <sz val="11"/>
        <color theme="1"/>
        <rFont val="Times New Roman"/>
      </rPr>
      <t xml:space="preserve"> (‰)</t>
    </r>
  </si>
  <si>
    <r>
      <t>ETH1 Δ</t>
    </r>
    <r>
      <rPr>
        <b/>
        <vertAlign val="subscript"/>
        <sz val="11"/>
        <color theme="1"/>
        <rFont val="Times New Roman"/>
      </rPr>
      <t>47</t>
    </r>
    <r>
      <rPr>
        <b/>
        <sz val="11"/>
        <color theme="1"/>
        <rFont val="Times New Roman"/>
      </rPr>
      <t xml:space="preserve"> Std. (‰)</t>
    </r>
  </si>
  <si>
    <r>
      <t>ETH2</t>
    </r>
    <r>
      <rPr>
        <b/>
        <vertAlign val="superscript"/>
        <sz val="11"/>
        <color theme="1"/>
        <rFont val="Times New Roman"/>
      </rPr>
      <t>c</t>
    </r>
    <r>
      <rPr>
        <b/>
        <sz val="11"/>
        <color theme="1"/>
        <rFont val="Times New Roman"/>
      </rPr>
      <t xml:space="preserve"> Mean Δ</t>
    </r>
    <r>
      <rPr>
        <b/>
        <vertAlign val="subscript"/>
        <sz val="11"/>
        <color theme="1"/>
        <rFont val="Times New Roman"/>
      </rPr>
      <t>47</t>
    </r>
    <r>
      <rPr>
        <b/>
        <sz val="11"/>
        <color theme="1"/>
        <rFont val="Times New Roman"/>
      </rPr>
      <t xml:space="preserve"> (‰)</t>
    </r>
  </si>
  <si>
    <r>
      <t>ETH2 Δ</t>
    </r>
    <r>
      <rPr>
        <b/>
        <vertAlign val="subscript"/>
        <sz val="11"/>
        <color theme="1"/>
        <rFont val="Times New Roman"/>
      </rPr>
      <t>47</t>
    </r>
    <r>
      <rPr>
        <b/>
        <sz val="11"/>
        <color theme="1"/>
        <rFont val="Times New Roman"/>
      </rPr>
      <t xml:space="preserve"> Std. (‰)</t>
    </r>
  </si>
  <si>
    <r>
      <t>ETH3</t>
    </r>
    <r>
      <rPr>
        <b/>
        <vertAlign val="superscript"/>
        <sz val="11"/>
        <color theme="1"/>
        <rFont val="Times New Roman"/>
      </rPr>
      <t>c</t>
    </r>
    <r>
      <rPr>
        <b/>
        <sz val="11"/>
        <color theme="1"/>
        <rFont val="Times New Roman"/>
      </rPr>
      <t xml:space="preserve"> Mean Δ</t>
    </r>
    <r>
      <rPr>
        <b/>
        <vertAlign val="subscript"/>
        <sz val="11"/>
        <color theme="1"/>
        <rFont val="Times New Roman"/>
      </rPr>
      <t>47</t>
    </r>
    <r>
      <rPr>
        <b/>
        <sz val="11"/>
        <color theme="1"/>
        <rFont val="Times New Roman"/>
      </rPr>
      <t xml:space="preserve"> (‰)</t>
    </r>
  </si>
  <si>
    <r>
      <t>ETH3 Δ</t>
    </r>
    <r>
      <rPr>
        <b/>
        <vertAlign val="subscript"/>
        <sz val="11"/>
        <color theme="1"/>
        <rFont val="Times New Roman"/>
      </rPr>
      <t>47</t>
    </r>
    <r>
      <rPr>
        <b/>
        <sz val="11"/>
        <color theme="1"/>
        <rFont val="Times New Roman"/>
      </rPr>
      <t xml:space="preserve"> Std. (‰)</t>
    </r>
  </si>
  <si>
    <r>
      <t>ETH4</t>
    </r>
    <r>
      <rPr>
        <b/>
        <vertAlign val="superscript"/>
        <sz val="11"/>
        <color theme="1"/>
        <rFont val="Times New Roman"/>
      </rPr>
      <t>c</t>
    </r>
    <r>
      <rPr>
        <b/>
        <sz val="11"/>
        <color theme="1"/>
        <rFont val="Times New Roman"/>
      </rPr>
      <t xml:space="preserve"> Mean Δ</t>
    </r>
    <r>
      <rPr>
        <b/>
        <vertAlign val="subscript"/>
        <sz val="11"/>
        <color theme="1"/>
        <rFont val="Times New Roman"/>
      </rPr>
      <t>47</t>
    </r>
    <r>
      <rPr>
        <b/>
        <sz val="11"/>
        <color theme="1"/>
        <rFont val="Times New Roman"/>
      </rPr>
      <t xml:space="preserve"> (‰)</t>
    </r>
  </si>
  <si>
    <r>
      <t>ETH4 Δ</t>
    </r>
    <r>
      <rPr>
        <b/>
        <vertAlign val="subscript"/>
        <sz val="11"/>
        <color theme="1"/>
        <rFont val="Times New Roman"/>
      </rPr>
      <t>47</t>
    </r>
    <r>
      <rPr>
        <b/>
        <sz val="11"/>
        <color theme="1"/>
        <rFont val="Times New Roman"/>
      </rPr>
      <t xml:space="preserve"> Std. (‰)</t>
    </r>
  </si>
  <si>
    <t>a - For all samples except the Peters et al. (2013) samples, which were analyzed at Caltech from 2010-2011</t>
  </si>
  <si>
    <t>b - Acid correction factor taken from Wacker et al. (2014)</t>
  </si>
  <si>
    <t xml:space="preserve">c - Isolab in-house standard </t>
  </si>
  <si>
    <r>
      <t>δ</t>
    </r>
    <r>
      <rPr>
        <b/>
        <vertAlign val="superscript"/>
        <sz val="10"/>
        <color theme="1"/>
        <rFont val="Times New Roman"/>
      </rPr>
      <t>18</t>
    </r>
    <r>
      <rPr>
        <b/>
        <sz val="10"/>
        <color theme="1"/>
        <rFont val="Times New Roman"/>
      </rPr>
      <t>O</t>
    </r>
    <r>
      <rPr>
        <b/>
        <vertAlign val="subscript"/>
        <sz val="10"/>
        <color theme="1"/>
        <rFont val="Times New Roman"/>
      </rPr>
      <t>CO2</t>
    </r>
    <r>
      <rPr>
        <b/>
        <sz val="10"/>
        <color theme="1"/>
        <rFont val="Times New Roman"/>
      </rPr>
      <t xml:space="preserve"> (‰) WG</t>
    </r>
  </si>
  <si>
    <r>
      <t>δ</t>
    </r>
    <r>
      <rPr>
        <b/>
        <vertAlign val="superscript"/>
        <sz val="10"/>
        <color theme="1"/>
        <rFont val="Times New Roman"/>
      </rPr>
      <t>18</t>
    </r>
    <r>
      <rPr>
        <b/>
        <sz val="10"/>
        <color theme="1"/>
        <rFont val="Times New Roman"/>
      </rPr>
      <t>O</t>
    </r>
    <r>
      <rPr>
        <b/>
        <vertAlign val="subscript"/>
        <sz val="10"/>
        <color theme="1"/>
        <rFont val="Times New Roman"/>
      </rPr>
      <t>CO2</t>
    </r>
    <r>
      <rPr>
        <b/>
        <sz val="10"/>
        <color theme="1"/>
        <rFont val="Times New Roman"/>
      </rPr>
      <t xml:space="preserve"> (‰) VPDB</t>
    </r>
  </si>
  <si>
    <t>140520_1_Elq13_4700_20</t>
  </si>
  <si>
    <t>140630_1_Elq13_4700_20</t>
  </si>
  <si>
    <t>140726_1_Elq13_4700_20</t>
  </si>
  <si>
    <t>140520_2_Elq13_4700_40</t>
  </si>
  <si>
    <t>140630_2_Elq13_4700_40</t>
  </si>
  <si>
    <t>140724_2_Elq13_4700_40</t>
  </si>
  <si>
    <t>140726_2_Elq13_4700_40</t>
  </si>
  <si>
    <t>140520_4_Elq13_4700_60</t>
  </si>
  <si>
    <t>140630_3_Elq13_4700_60</t>
  </si>
  <si>
    <t>140724_3_Elq13_4700_60</t>
  </si>
  <si>
    <t>140726_3_Elq13_4700_60</t>
  </si>
  <si>
    <t>140627_1_Elq13_4700_80</t>
  </si>
  <si>
    <t>140630_5_Elq13_4700_80</t>
  </si>
  <si>
    <t>140724_5_Elq13_4700_80</t>
  </si>
  <si>
    <t>140726_5_Elq13_4700_80</t>
  </si>
  <si>
    <t>140627_2_Elq13_4700_100</t>
  </si>
  <si>
    <t>140630_7_Elq13_4700_100</t>
  </si>
  <si>
    <t>140724_6_Elq13_4700_100</t>
  </si>
  <si>
    <t>140726_6_Elq13_4700_100</t>
  </si>
  <si>
    <t>140923_2_Elq13_4700_100</t>
  </si>
  <si>
    <t>140923_8_Elq13_4700_100</t>
  </si>
  <si>
    <t>160318_5_ANT1</t>
  </si>
  <si>
    <t>160627_2_ANT1</t>
  </si>
  <si>
    <t>160630_5_ANT1</t>
  </si>
  <si>
    <t>160318_4_ANT2</t>
  </si>
  <si>
    <t>160627_3_ANT2</t>
  </si>
  <si>
    <t>160630_4_ANT2</t>
  </si>
  <si>
    <t>160318_3_ANT3</t>
  </si>
  <si>
    <t>160627_4_ANT3</t>
  </si>
  <si>
    <t>160630_3_ANT3</t>
  </si>
  <si>
    <t>160318_1_ANT4</t>
  </si>
  <si>
    <t>160907_1_ANT4</t>
  </si>
  <si>
    <t>161130_1_ANT4</t>
  </si>
  <si>
    <t>140325_6_Elq13_3550_20</t>
  </si>
  <si>
    <t>140327_6_Elq13_3550_20</t>
  </si>
  <si>
    <t>140506_4_Elq13_3550_20</t>
  </si>
  <si>
    <t>140812_1_Elq13_3550_20</t>
  </si>
  <si>
    <t>140919_8_Elq13_3550_20</t>
  </si>
  <si>
    <t>Peters_B15</t>
  </si>
  <si>
    <t>Peters_B30</t>
  </si>
  <si>
    <t>Peters_B45</t>
  </si>
  <si>
    <t>161008_3_KG_201a</t>
  </si>
  <si>
    <t>161014_1_KG_201a</t>
  </si>
  <si>
    <t>161130_3_KG_201a</t>
  </si>
  <si>
    <t>161008_4_KG_201b</t>
  </si>
  <si>
    <t>161014_2_KG_201b</t>
  </si>
  <si>
    <t>170126_3_KG_201b</t>
  </si>
  <si>
    <t>161130_2_Cannes_62</t>
  </si>
  <si>
    <t>170124_4_Cannes_62</t>
  </si>
  <si>
    <t>170126_2_Cannes_62</t>
  </si>
  <si>
    <t>170127_3_Cannes_62</t>
  </si>
  <si>
    <t>170128_3_Cannes_62</t>
  </si>
  <si>
    <t>170107_1_TS19a</t>
  </si>
  <si>
    <t>170117_5_TS19a</t>
  </si>
  <si>
    <t>170119_3_TS19a</t>
  </si>
  <si>
    <t>170123_1_TS19a</t>
  </si>
  <si>
    <t>170117_1_TS19b</t>
  </si>
  <si>
    <t>170121_2_TS19b</t>
  </si>
  <si>
    <t>170107_2_TS21a</t>
  </si>
  <si>
    <t>170119_1_TS21a</t>
  </si>
  <si>
    <t>170121_3_TS21a</t>
  </si>
  <si>
    <t>170107_3_TS21b</t>
  </si>
  <si>
    <t>170119_2_TS21b</t>
  </si>
  <si>
    <t>170126_6_TS21b</t>
  </si>
  <si>
    <t>170117_2_TS22</t>
  </si>
  <si>
    <t>170123_4_TS22</t>
  </si>
  <si>
    <t>170124_6_TS22</t>
  </si>
  <si>
    <t>170126_7_TS22</t>
  </si>
  <si>
    <t>170117_3_LH4</t>
  </si>
  <si>
    <t>170123_5_LH4</t>
  </si>
  <si>
    <t>170124_1_LH4</t>
  </si>
  <si>
    <t>161130_6_GL1 (CG-1)</t>
  </si>
  <si>
    <t>170124_5_GL1 (CG-1)</t>
  </si>
  <si>
    <t>170127_4_GL1 (CG-1)</t>
  </si>
  <si>
    <t>170124_7_GL2 (CG-2)</t>
  </si>
  <si>
    <t>170125_4_GL2 (CG-2)</t>
  </si>
  <si>
    <t>170126_8_GL2 (CG-2)</t>
  </si>
  <si>
    <t>170125_1_GL3a (BF-1)</t>
  </si>
  <si>
    <t>170125_6_GL3a (BF-1)</t>
  </si>
  <si>
    <t>170127_5_GL3a (BF-1)</t>
  </si>
  <si>
    <t>160108_3_GL3b (BF-2)</t>
  </si>
  <si>
    <t>170125_2_GL3b (BF-2)</t>
  </si>
  <si>
    <t>170125_7_GL3b (BF-2)</t>
  </si>
  <si>
    <t>170128_1_GL3b (BF-2)</t>
  </si>
  <si>
    <t>160108_4_GL3c (BF-3)</t>
  </si>
  <si>
    <t>170126_1_GL3c (BF-3)</t>
  </si>
  <si>
    <t>170127_2_GL3c (BF-3)</t>
  </si>
  <si>
    <t>170128_2_GL3c (BF-3)</t>
  </si>
  <si>
    <r>
      <t>Table SI3. Comparison of δ</t>
    </r>
    <r>
      <rPr>
        <vertAlign val="superscript"/>
        <sz val="10"/>
        <color theme="1"/>
        <rFont val="Times New Roman"/>
      </rPr>
      <t>13</t>
    </r>
    <r>
      <rPr>
        <sz val="10"/>
        <color theme="1"/>
        <rFont val="Times New Roman"/>
      </rPr>
      <t>C, δ</t>
    </r>
    <r>
      <rPr>
        <vertAlign val="superscript"/>
        <sz val="10"/>
        <color theme="1"/>
        <rFont val="Times New Roman"/>
      </rPr>
      <t>18</t>
    </r>
    <r>
      <rPr>
        <sz val="10"/>
        <color theme="1"/>
        <rFont val="Times New Roman"/>
      </rPr>
      <t>O, T(Δ</t>
    </r>
    <r>
      <rPr>
        <vertAlign val="subscript"/>
        <sz val="10"/>
        <color theme="1"/>
        <rFont val="Times New Roman"/>
      </rPr>
      <t>47</t>
    </r>
    <r>
      <rPr>
        <sz val="10"/>
        <color theme="1"/>
        <rFont val="Times New Roman"/>
      </rPr>
      <t xml:space="preserve">) results for </t>
    </r>
  </si>
  <si>
    <t>Sample</t>
  </si>
  <si>
    <r>
      <t>δ</t>
    </r>
    <r>
      <rPr>
        <b/>
        <vertAlign val="superscript"/>
        <sz val="10"/>
        <color theme="1"/>
        <rFont val="Times New Roman"/>
      </rPr>
      <t>13</t>
    </r>
    <r>
      <rPr>
        <b/>
        <sz val="10"/>
        <color theme="1"/>
        <rFont val="Times New Roman"/>
      </rPr>
      <t>C</t>
    </r>
  </si>
  <si>
    <r>
      <t>δ</t>
    </r>
    <r>
      <rPr>
        <b/>
        <vertAlign val="superscript"/>
        <sz val="10"/>
        <color theme="1"/>
        <rFont val="Times New Roman"/>
      </rPr>
      <t>18</t>
    </r>
    <r>
      <rPr>
        <b/>
        <sz val="10"/>
        <color theme="1"/>
        <rFont val="Times New Roman"/>
      </rPr>
      <t>O</t>
    </r>
  </si>
  <si>
    <t>Burgener</t>
  </si>
  <si>
    <t>Quade</t>
  </si>
  <si>
    <t>Difference</t>
  </si>
  <si>
    <t>mean Tsangpo-19</t>
  </si>
  <si>
    <t>mean Tsangpo-21</t>
  </si>
  <si>
    <t>mean Tsangpo-22</t>
  </si>
  <si>
    <t>mean Lhasa-4</t>
  </si>
  <si>
    <t xml:space="preserve"> </t>
  </si>
  <si>
    <r>
      <t>Supplemental Table 1a. Clumped Isotope Standards</t>
    </r>
    <r>
      <rPr>
        <vertAlign val="superscript"/>
        <sz val="11"/>
        <color theme="1"/>
        <rFont val="Times New Roman"/>
      </rPr>
      <t>a</t>
    </r>
  </si>
  <si>
    <r>
      <t>Supplemental Table 1b. Clumped Isotope Reference Frame Data</t>
    </r>
    <r>
      <rPr>
        <vertAlign val="superscript"/>
        <sz val="11"/>
        <color theme="1"/>
        <rFont val="Times New Roman"/>
      </rPr>
      <t>a</t>
    </r>
  </si>
  <si>
    <t>Supplementary Table B2. Location, stable isotope, and replicate clumpe isotope data for all samples</t>
  </si>
  <si>
    <t>Supplementary Table B2. Continued.</t>
  </si>
  <si>
    <t>Supplementary Table C1. Continued 1.</t>
  </si>
  <si>
    <t>Supplementary Table C1. Continued 2.</t>
  </si>
  <si>
    <t>Supplementary Table C1. Continued 3.</t>
  </si>
  <si>
    <t>Supplementary Table C1. Continued 4.</t>
  </si>
  <si>
    <t>Supplementary Table C1. Continued 5.</t>
  </si>
  <si>
    <t>Supplementary Table C1. Continued 6.</t>
  </si>
  <si>
    <t>Supplementary Table C1. Continued 7.</t>
  </si>
  <si>
    <t>Supplementary Table C1. Continued 8.</t>
  </si>
  <si>
    <t>Supplementary Table C1. Continued 9.</t>
  </si>
  <si>
    <t>Supplementary Table C1. Continued 10.</t>
  </si>
  <si>
    <t>Supplementary Table C1. Continued 11.</t>
  </si>
  <si>
    <t>Supplementary Table C1. Continued 12.</t>
  </si>
  <si>
    <t>Sample Number</t>
  </si>
  <si>
    <t>Replicate ID</t>
  </si>
  <si>
    <t>Analysis Date</t>
  </si>
  <si>
    <t>Mass (mg)</t>
  </si>
  <si>
    <r>
      <t>δ</t>
    </r>
    <r>
      <rPr>
        <b/>
        <vertAlign val="superscript"/>
        <sz val="10"/>
        <rFont val="Times New Roman"/>
      </rPr>
      <t>13</t>
    </r>
    <r>
      <rPr>
        <b/>
        <sz val="10"/>
        <rFont val="Times New Roman"/>
      </rPr>
      <t>C (‰) VPDB</t>
    </r>
  </si>
  <si>
    <t>±1 SE (‰)</t>
  </si>
  <si>
    <r>
      <t>δ</t>
    </r>
    <r>
      <rPr>
        <b/>
        <vertAlign val="superscript"/>
        <sz val="10"/>
        <rFont val="Times New Roman"/>
      </rPr>
      <t>18</t>
    </r>
    <r>
      <rPr>
        <b/>
        <sz val="10"/>
        <rFont val="Times New Roman"/>
      </rPr>
      <t>O (‰) VPDB</t>
    </r>
  </si>
  <si>
    <r>
      <t>Δ</t>
    </r>
    <r>
      <rPr>
        <b/>
        <vertAlign val="subscript"/>
        <sz val="10"/>
        <rFont val="Times New Roman"/>
      </rPr>
      <t>47</t>
    </r>
    <r>
      <rPr>
        <b/>
        <sz val="10"/>
        <rFont val="Times New Roman"/>
      </rPr>
      <t xml:space="preserve"> (‰)</t>
    </r>
  </si>
  <si>
    <r>
      <t>Δ</t>
    </r>
    <r>
      <rPr>
        <b/>
        <vertAlign val="subscript"/>
        <sz val="10"/>
        <rFont val="Times New Roman"/>
      </rPr>
      <t>48</t>
    </r>
    <r>
      <rPr>
        <b/>
        <sz val="10"/>
        <rFont val="Times New Roman"/>
      </rPr>
      <t xml:space="preserve"> (‰)</t>
    </r>
  </si>
  <si>
    <r>
      <t>Δ</t>
    </r>
    <r>
      <rPr>
        <b/>
        <vertAlign val="subscript"/>
        <sz val="10"/>
        <rFont val="Times New Roman"/>
      </rPr>
      <t>49</t>
    </r>
    <r>
      <rPr>
        <b/>
        <sz val="10"/>
        <rFont val="Times New Roman"/>
      </rPr>
      <t xml:space="preserve"> (‰)</t>
    </r>
  </si>
  <si>
    <t>170209_6_FB_1_Bk2</t>
  </si>
  <si>
    <t>170307_2_TM_FB_1</t>
  </si>
  <si>
    <t>170606_3_TM_FB_1</t>
  </si>
  <si>
    <t>170629_6_TM_FB_1</t>
  </si>
  <si>
    <t>170530_4_TM_FB_3</t>
  </si>
  <si>
    <t>170629_1_TM_FB_3</t>
  </si>
  <si>
    <t>170711_3_TM_FB_3</t>
  </si>
  <si>
    <t>170307_1_TM_FB_5</t>
  </si>
  <si>
    <t>170209_5_FB_5_Bk</t>
  </si>
  <si>
    <t xml:space="preserve">170706_5_TM_FB_5b </t>
  </si>
  <si>
    <t xml:space="preserve">170711_5_TM_FB_5b </t>
  </si>
  <si>
    <t xml:space="preserve">170629_4_TM_FB_5b </t>
  </si>
  <si>
    <t>170802_1_TM_FB_5b</t>
  </si>
  <si>
    <t>161014_6_TM_FB_7_Bk</t>
  </si>
  <si>
    <t>170209_1_TM_FB_7_Bk</t>
  </si>
  <si>
    <t>170530_3_TM_FB_7b</t>
  </si>
  <si>
    <t>170802_2_TM_FB_7b</t>
  </si>
  <si>
    <t>170808_1_TM_FB_7b</t>
  </si>
  <si>
    <t>170811_4_TM_FB_7b</t>
  </si>
  <si>
    <t>170526_3_TM_FB_11b</t>
  </si>
  <si>
    <t>170629_5_TM_FB_11b</t>
  </si>
  <si>
    <t>170706_4_TM_FB_11b</t>
  </si>
  <si>
    <t>170711_6_TM_FB_11b</t>
  </si>
  <si>
    <t>170715_5_TM_FB_11b</t>
  </si>
  <si>
    <t>170209_3_HC_1_Bk</t>
  </si>
  <si>
    <t>170213_3_HC_1</t>
  </si>
  <si>
    <t xml:space="preserve">170530_2_TM_HC_1b </t>
  </si>
  <si>
    <t>170802_4_TM_HC_1b</t>
  </si>
  <si>
    <t>170808_2_TM_HC_1b</t>
  </si>
  <si>
    <t>170213_4_HC_1s</t>
  </si>
  <si>
    <t>170209_4_HC_1_Bks</t>
  </si>
  <si>
    <t>170211_6_TM_HC_3</t>
  </si>
  <si>
    <t xml:space="preserve">170630_3_TM_HC_3c </t>
  </si>
  <si>
    <t xml:space="preserve">170711_1_TM_HC_3c </t>
  </si>
  <si>
    <t>170802_5_TM_HC_3c</t>
  </si>
  <si>
    <t>170808_5_TM_HC_3c</t>
  </si>
  <si>
    <t>170824_2_TM_HC_3c</t>
  </si>
  <si>
    <t>170630_5_TM_HC_7</t>
  </si>
  <si>
    <t>170711_2_TM_HC_7</t>
  </si>
  <si>
    <t>170802_6_TM_HC_7</t>
  </si>
  <si>
    <t>170715_4_TM_HC_7s</t>
  </si>
  <si>
    <t>170802_7_TM_HC_7s</t>
  </si>
  <si>
    <t>170419_2_TM_HC_9</t>
  </si>
  <si>
    <t>TM-HC-9b</t>
  </si>
  <si>
    <t>170804_2_TM_HC_9b</t>
  </si>
  <si>
    <t>170811_1_TM_HC_9b</t>
  </si>
  <si>
    <t>170213_6_TM_HC_13</t>
  </si>
  <si>
    <t>170211_2_TM_HC_13</t>
  </si>
  <si>
    <t xml:space="preserve">170630_6_TM_HC_13b </t>
  </si>
  <si>
    <t>TM-HC-13c</t>
  </si>
  <si>
    <t>170804_3_TM_HC_13c</t>
  </si>
  <si>
    <t>170714_1_TM_HC_15</t>
  </si>
  <si>
    <t>170805_2_TM_HC_15</t>
  </si>
  <si>
    <t>170811_2_TM_HC_15</t>
  </si>
  <si>
    <t>170211_5_TM_WB_1a</t>
  </si>
  <si>
    <t>170213_2_TM_WB_1a</t>
  </si>
  <si>
    <t>170824_4_TM_WB_1a</t>
  </si>
  <si>
    <t>170829_5_TM_WB_1a</t>
  </si>
  <si>
    <t>170714_2_TM_WB_1b</t>
  </si>
  <si>
    <t>170824_5_TM_WB_1b</t>
  </si>
  <si>
    <t>170830_1_TM_WB_1b</t>
  </si>
  <si>
    <t>170714_3_TM_WB_3</t>
  </si>
  <si>
    <t>170805_3_TM_WB_3</t>
  </si>
  <si>
    <t>TM_WB_3</t>
  </si>
  <si>
    <t>170811_3_TM_WB_3</t>
  </si>
  <si>
    <t>170714_4_TM_WB_5</t>
  </si>
  <si>
    <t>170715_1_TM_WB_6</t>
  </si>
  <si>
    <t>170805_4_TM_WB_6</t>
  </si>
  <si>
    <t>170811_6_TM_WB_6</t>
  </si>
  <si>
    <t>170825_1_TM_WB_6</t>
  </si>
  <si>
    <t>170812_2_TM_WB_6s</t>
  </si>
  <si>
    <t>170825_2_TM_WB_6s</t>
  </si>
  <si>
    <t>170213_1_TM_WB_8</t>
  </si>
  <si>
    <t>170308_1_TM_WB_8</t>
  </si>
  <si>
    <t>170715_2_TM_WB_8</t>
  </si>
  <si>
    <t>160817_6_KBC_15_Bk</t>
  </si>
  <si>
    <t>160810_6_KBC_15_Bk</t>
  </si>
  <si>
    <t xml:space="preserve">170523_7_KBC_15b* </t>
  </si>
  <si>
    <t>160817_5_KBC_50_Bk</t>
  </si>
  <si>
    <t>160810_7_KBC_50_Bk</t>
  </si>
  <si>
    <t>160817_4_KBC_69_Bk</t>
  </si>
  <si>
    <t>160810_8_KBC_69_Bk</t>
  </si>
  <si>
    <t xml:space="preserve">170428_1_KBC_69b* </t>
  </si>
  <si>
    <t xml:space="preserve">170523_1_KBC_69c* </t>
  </si>
  <si>
    <t xml:space="preserve">170825_3_KBC_69b </t>
  </si>
  <si>
    <t>170830_2_KBC_69b</t>
  </si>
  <si>
    <t>160818_5_KBC_80_Bk</t>
  </si>
  <si>
    <t>160811_7_KBC_80_Bk</t>
  </si>
  <si>
    <t xml:space="preserve">160905_2_KBC_80b_Bk </t>
  </si>
  <si>
    <t xml:space="preserve">160907_6_KBC_80b_Bk </t>
  </si>
  <si>
    <t>170421_1_KBC_96_Bk</t>
  </si>
  <si>
    <t>170624_3_KBC_96</t>
  </si>
  <si>
    <t>170630_1_KBC_96</t>
  </si>
  <si>
    <t>170824_1_KBC_96</t>
  </si>
  <si>
    <t>160811_4_KBC_105_Bk</t>
  </si>
  <si>
    <t>160818_2_KBC_105_Bk</t>
  </si>
  <si>
    <t>170421_3_KBC_105_Bk</t>
  </si>
  <si>
    <t xml:space="preserve">170428_4_KBC_105b* </t>
  </si>
  <si>
    <t xml:space="preserve">170523_2_KBC_105b* </t>
  </si>
  <si>
    <t xml:space="preserve">170603_2_KBC_105b* </t>
  </si>
  <si>
    <t>KBC_105b</t>
  </si>
  <si>
    <t>170811_7_KBC_105b</t>
  </si>
  <si>
    <t>170825_5_KBC_105b</t>
  </si>
  <si>
    <t>160818_1_KBC_107_Bk</t>
  </si>
  <si>
    <t>160811_3_KBC_107_Bk</t>
  </si>
  <si>
    <t>160907_5_KBC_107_Bk</t>
  </si>
  <si>
    <t>160905_4_KBC_107_Bk</t>
  </si>
  <si>
    <t xml:space="preserve">170609_2_KBC_107 </t>
  </si>
  <si>
    <t xml:space="preserve">170624_2_KBC_107 </t>
  </si>
  <si>
    <t>161014_3_KBC_112_Bk</t>
  </si>
  <si>
    <t>161008_1_KBC_112_Bk</t>
  </si>
  <si>
    <t>170523_3_KBC_112b</t>
  </si>
  <si>
    <t>170825_6_KBC_112b</t>
  </si>
  <si>
    <t>170830_4_KBC_112b</t>
  </si>
  <si>
    <t>160817_2_KBC_125_Bk</t>
  </si>
  <si>
    <t>160905_3_KBC_125_Bk</t>
  </si>
  <si>
    <t>160811_2_KBC_125_Bk</t>
  </si>
  <si>
    <t>160907_4_KBC_125_Bk</t>
  </si>
  <si>
    <t xml:space="preserve">170501_1_KBC_125b </t>
  </si>
  <si>
    <t>170825_7_KBC_125b</t>
  </si>
  <si>
    <t>170830_5_KBC_125b</t>
  </si>
  <si>
    <t>161118_1_KBC_137_Bk</t>
  </si>
  <si>
    <t>160721_4_KBC_137_Bk</t>
  </si>
  <si>
    <t>160716_2_KBC_137_Bk</t>
  </si>
  <si>
    <t xml:space="preserve">170502_3_KBC_137b </t>
  </si>
  <si>
    <t xml:space="preserve">170523_4_KBC_137c </t>
  </si>
  <si>
    <t>170829_4_KBC_137b</t>
  </si>
  <si>
    <t>161118_5_KBC_137_Bks</t>
  </si>
  <si>
    <t>161008_2_KBC_142_Bka</t>
  </si>
  <si>
    <t>161014_4_KBC_142_Bka</t>
  </si>
  <si>
    <t xml:space="preserve">170706_1_KBC_142 </t>
  </si>
  <si>
    <t>170828_3_KBC_142b</t>
  </si>
  <si>
    <t>170906_2_KBC_142b</t>
  </si>
  <si>
    <t>160905_5_KBC_145_Bk</t>
  </si>
  <si>
    <t>170530_5_KBC_145</t>
  </si>
  <si>
    <t>170606_4_KBC_145</t>
  </si>
  <si>
    <t>160905_6_KBC_146b_Bk</t>
  </si>
  <si>
    <t>170606_5_KBC_146b</t>
  </si>
  <si>
    <t>160705_3_KBC_150_Bk</t>
  </si>
  <si>
    <t>160721_3_KBC_150_Bk</t>
  </si>
  <si>
    <t>161118_3_KBC_150_Bk</t>
  </si>
  <si>
    <t xml:space="preserve">170505_2_KBC_150b </t>
  </si>
  <si>
    <t xml:space="preserve">170523_5_KBC_150b </t>
  </si>
  <si>
    <t xml:space="preserve">170624_5_KBC_150b </t>
  </si>
  <si>
    <t>160907_2_KBC_157_Bk</t>
  </si>
  <si>
    <t>170606_1_KBC_157</t>
  </si>
  <si>
    <t>170609_3_KBC_157</t>
  </si>
  <si>
    <t>170624_1_KBC_157</t>
  </si>
  <si>
    <t>170630_2_KBC_157</t>
  </si>
  <si>
    <t>Supplementary Table C2. Replicate data for all clumped isotope analyses.</t>
  </si>
  <si>
    <t>Supplemental Table C3a. Clumped Isotope Standards</t>
  </si>
  <si>
    <r>
      <t>ETH1</t>
    </r>
    <r>
      <rPr>
        <b/>
        <vertAlign val="superscript"/>
        <sz val="11"/>
        <color theme="1"/>
        <rFont val="Times New Roman"/>
      </rPr>
      <t>d</t>
    </r>
    <r>
      <rPr>
        <b/>
        <sz val="11"/>
        <color theme="1"/>
        <rFont val="Times New Roman"/>
      </rPr>
      <t xml:space="preserve"> Mean Δ</t>
    </r>
    <r>
      <rPr>
        <b/>
        <vertAlign val="subscript"/>
        <sz val="11"/>
        <color theme="1"/>
        <rFont val="Times New Roman"/>
      </rPr>
      <t>47</t>
    </r>
    <r>
      <rPr>
        <b/>
        <sz val="11"/>
        <color theme="1"/>
        <rFont val="Times New Roman"/>
      </rPr>
      <t xml:space="preserve"> (‰)</t>
    </r>
  </si>
  <si>
    <r>
      <t>ETH2</t>
    </r>
    <r>
      <rPr>
        <b/>
        <vertAlign val="superscript"/>
        <sz val="11"/>
        <color theme="1"/>
        <rFont val="Times New Roman"/>
      </rPr>
      <t>d</t>
    </r>
    <r>
      <rPr>
        <b/>
        <sz val="11"/>
        <color theme="1"/>
        <rFont val="Times New Roman"/>
      </rPr>
      <t xml:space="preserve"> Mean Δ</t>
    </r>
    <r>
      <rPr>
        <b/>
        <vertAlign val="subscript"/>
        <sz val="11"/>
        <color theme="1"/>
        <rFont val="Times New Roman"/>
      </rPr>
      <t>47</t>
    </r>
    <r>
      <rPr>
        <b/>
        <sz val="11"/>
        <color theme="1"/>
        <rFont val="Times New Roman"/>
      </rPr>
      <t xml:space="preserve"> (‰)</t>
    </r>
  </si>
  <si>
    <r>
      <t>ETH3</t>
    </r>
    <r>
      <rPr>
        <b/>
        <vertAlign val="superscript"/>
        <sz val="11"/>
        <color theme="1"/>
        <rFont val="Times New Roman"/>
      </rPr>
      <t>d</t>
    </r>
    <r>
      <rPr>
        <b/>
        <sz val="11"/>
        <color theme="1"/>
        <rFont val="Times New Roman"/>
      </rPr>
      <t xml:space="preserve"> Mean Δ</t>
    </r>
    <r>
      <rPr>
        <b/>
        <vertAlign val="subscript"/>
        <sz val="11"/>
        <color theme="1"/>
        <rFont val="Times New Roman"/>
      </rPr>
      <t>47</t>
    </r>
    <r>
      <rPr>
        <b/>
        <sz val="11"/>
        <color theme="1"/>
        <rFont val="Times New Roman"/>
      </rPr>
      <t xml:space="preserve"> (‰)</t>
    </r>
  </si>
  <si>
    <r>
      <t>ETH4</t>
    </r>
    <r>
      <rPr>
        <b/>
        <vertAlign val="superscript"/>
        <sz val="11"/>
        <color theme="1"/>
        <rFont val="Times New Roman"/>
      </rPr>
      <t>d</t>
    </r>
    <r>
      <rPr>
        <b/>
        <sz val="11"/>
        <color theme="1"/>
        <rFont val="Times New Roman"/>
      </rPr>
      <t xml:space="preserve"> Mean Δ</t>
    </r>
    <r>
      <rPr>
        <b/>
        <vertAlign val="subscript"/>
        <sz val="11"/>
        <color theme="1"/>
        <rFont val="Times New Roman"/>
      </rPr>
      <t>47</t>
    </r>
    <r>
      <rPr>
        <b/>
        <sz val="11"/>
        <color theme="1"/>
        <rFont val="Times New Roman"/>
      </rPr>
      <t xml:space="preserve"> (‰)</t>
    </r>
  </si>
  <si>
    <t>d - Interlaboratory clumped isotope standard</t>
  </si>
  <si>
    <r>
      <t>Supplemental Table C3b. Clumped Isotope Reference Frame Data</t>
    </r>
    <r>
      <rPr>
        <vertAlign val="superscript"/>
        <sz val="11"/>
        <color theme="1"/>
        <rFont val="Times New Roman"/>
      </rPr>
      <t>a</t>
    </r>
  </si>
  <si>
    <t>a - Reference frame data for the period July 2016 to September 2017</t>
  </si>
  <si>
    <t>Supplementary Table C2. Continued 1.</t>
  </si>
  <si>
    <t>Supplementary Table C2. Continued 2.</t>
  </si>
  <si>
    <t>Supplementary Table C2. Continued 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</si>
</sst>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0"/>
    <numFmt numFmtId="166" formatCode="0.0"/>
  </numFmts>
  <fonts count="40" x14ac:knownFonts="1">
    <font>
      <sz val="12"/>
      <color theme="1"/>
      <name val="Calibri"/>
      <family val="2"/>
      <scheme val="minor"/>
    </font>
    <font>
      <sz val="10"/>
      <color theme="1"/>
      <name val="Times New Roman"/>
    </font>
    <font>
      <b/>
      <sz val="10"/>
      <color theme="1"/>
      <name val="Times New Roman"/>
    </font>
    <font>
      <b/>
      <vertAlign val="superscript"/>
      <sz val="10"/>
      <color theme="1"/>
      <name val="Times New Roman"/>
    </font>
    <font>
      <sz val="11"/>
      <color theme="1"/>
      <name val="Times New Roman"/>
    </font>
    <font>
      <b/>
      <vertAlign val="subscript"/>
      <sz val="10"/>
      <color theme="1"/>
      <name val="Times New Roman"/>
    </font>
    <font>
      <sz val="11"/>
      <color rgb="FF000000"/>
      <name val="Times New Roman"/>
    </font>
    <font>
      <vertAlign val="superscript"/>
      <sz val="10"/>
      <color theme="1"/>
      <name val="Times New Roman"/>
    </font>
    <font>
      <vertAlign val="subscript"/>
      <sz val="10"/>
      <color theme="1"/>
      <name val="Times New Roman"/>
    </font>
    <font>
      <i/>
      <sz val="10"/>
      <color theme="1"/>
      <name val="Times New Roman"/>
    </font>
    <font>
      <b/>
      <sz val="11"/>
      <color theme="1"/>
      <name val="Times New Roman"/>
    </font>
    <font>
      <b/>
      <vertAlign val="superscript"/>
      <sz val="11"/>
      <color theme="1"/>
      <name val="Times New Roman"/>
    </font>
    <font>
      <b/>
      <vertAlign val="subscript"/>
      <sz val="11"/>
      <color theme="1"/>
      <name val="Times New Roman"/>
    </font>
    <font>
      <sz val="8"/>
      <color theme="1"/>
      <name val="Times New Roman"/>
    </font>
    <font>
      <b/>
      <sz val="8"/>
      <color theme="1"/>
      <name val="Times New Roman"/>
    </font>
    <font>
      <i/>
      <sz val="8"/>
      <color theme="1"/>
      <name val="Times New Roman"/>
    </font>
    <font>
      <vertAlign val="superscript"/>
      <sz val="8"/>
      <color theme="1"/>
      <name val="Times New Roman"/>
    </font>
    <font>
      <sz val="8"/>
      <color rgb="FF000000"/>
      <name val="Times New Roman"/>
    </font>
    <font>
      <vertAlign val="superscript"/>
      <sz val="8"/>
      <color rgb="FF000000"/>
      <name val="Times New Roman"/>
    </font>
    <font>
      <vertAlign val="subscript"/>
      <sz val="8"/>
      <color theme="1"/>
      <name val="Times New Roman"/>
    </font>
    <font>
      <sz val="10"/>
      <name val="Verdana"/>
      <family val="2"/>
    </font>
    <font>
      <sz val="12"/>
      <color theme="1"/>
      <name val="Times New Roman"/>
    </font>
    <font>
      <b/>
      <vertAlign val="superscript"/>
      <sz val="8"/>
      <color theme="1"/>
      <name val="Times New Roman"/>
    </font>
    <font>
      <b/>
      <vertAlign val="subscript"/>
      <sz val="8"/>
      <color theme="1"/>
      <name val="Times New Roman"/>
    </font>
    <font>
      <b/>
      <i/>
      <sz val="8"/>
      <color theme="1"/>
      <name val="Times New Roman"/>
    </font>
    <font>
      <b/>
      <sz val="8"/>
      <color rgb="FF000000"/>
      <name val="Times New Roman"/>
    </font>
    <font>
      <i/>
      <vertAlign val="superscript"/>
      <sz val="8"/>
      <color theme="1"/>
      <name val="Times New Roman"/>
    </font>
    <font>
      <u/>
      <sz val="12"/>
      <color theme="10"/>
      <name val="Calibri"/>
      <family val="2"/>
      <scheme val="minor"/>
    </font>
    <font>
      <u/>
      <sz val="12"/>
      <color theme="11"/>
      <name val="Calibri"/>
      <family val="2"/>
      <scheme val="minor"/>
    </font>
    <font>
      <sz val="10"/>
      <name val="Times New Roman"/>
    </font>
    <font>
      <i/>
      <vertAlign val="superscript"/>
      <sz val="10"/>
      <color theme="1"/>
      <name val="Times New Roman"/>
    </font>
    <font>
      <b/>
      <sz val="10"/>
      <color rgb="FF000000"/>
      <name val="Times New Roman"/>
    </font>
    <font>
      <b/>
      <sz val="12"/>
      <color theme="1"/>
      <name val="Times New Roman"/>
    </font>
    <font>
      <b/>
      <vertAlign val="superscript"/>
      <sz val="12"/>
      <color theme="1"/>
      <name val="Times New Roman"/>
    </font>
    <font>
      <sz val="10"/>
      <color rgb="FF000000"/>
      <name val="Times New Roman"/>
    </font>
    <font>
      <vertAlign val="superscript"/>
      <sz val="11"/>
      <color theme="1"/>
      <name val="Times New Roman"/>
    </font>
    <font>
      <sz val="12"/>
      <color rgb="FF000000"/>
      <name val="Times New Roman"/>
    </font>
    <font>
      <b/>
      <sz val="10"/>
      <name val="Times New Roman"/>
    </font>
    <font>
      <b/>
      <vertAlign val="superscript"/>
      <sz val="10"/>
      <name val="Times New Roman"/>
    </font>
    <font>
      <b/>
      <vertAlign val="subscript"/>
      <sz val="10"/>
      <name val="Times New Roman"/>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20">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diagonal/>
    </border>
    <border>
      <left/>
      <right/>
      <top style="dotted">
        <color auto="1"/>
      </top>
      <bottom/>
      <diagonal/>
    </border>
    <border>
      <left/>
      <right/>
      <top style="thin">
        <color auto="1"/>
      </top>
      <bottom style="dotted">
        <color auto="1"/>
      </bottom>
      <diagonal/>
    </border>
    <border>
      <left/>
      <right/>
      <top style="dotted">
        <color auto="1"/>
      </top>
      <bottom style="dotted">
        <color auto="1"/>
      </bottom>
      <diagonal/>
    </border>
    <border>
      <left/>
      <right/>
      <top/>
      <bottom style="dotted">
        <color auto="1"/>
      </bottom>
      <diagonal/>
    </border>
    <border>
      <left/>
      <right/>
      <top/>
      <bottom style="hair">
        <color auto="1"/>
      </bottom>
      <diagonal/>
    </border>
    <border>
      <left/>
      <right/>
      <top style="hair">
        <color auto="1"/>
      </top>
      <bottom style="hair">
        <color auto="1"/>
      </bottom>
      <diagonal/>
    </border>
    <border>
      <left/>
      <right/>
      <top style="hair">
        <color auto="1"/>
      </top>
      <bottom style="dotted">
        <color auto="1"/>
      </bottom>
      <diagonal/>
    </border>
    <border>
      <left/>
      <right/>
      <top style="dotted">
        <color auto="1"/>
      </top>
      <bottom style="hair">
        <color auto="1"/>
      </bottom>
      <diagonal/>
    </border>
    <border>
      <left/>
      <right/>
      <top style="hair">
        <color auto="1"/>
      </top>
      <bottom/>
      <diagonal/>
    </border>
    <border>
      <left/>
      <right/>
      <top style="hair">
        <color auto="1"/>
      </top>
      <bottom style="thin">
        <color auto="1"/>
      </bottom>
      <diagonal/>
    </border>
    <border>
      <left/>
      <right/>
      <top style="dotted">
        <color auto="1"/>
      </top>
      <bottom style="thin">
        <color auto="1"/>
      </bottom>
      <diagonal/>
    </border>
  </borders>
  <cellStyleXfs count="316">
    <xf numFmtId="0" fontId="0" fillId="0" borderId="0"/>
    <xf numFmtId="0" fontId="20" fillId="0" borderId="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cellStyleXfs>
  <cellXfs count="408">
    <xf numFmtId="0" fontId="0" fillId="0" borderId="0" xfId="0"/>
    <xf numFmtId="0" fontId="1" fillId="0" borderId="0" xfId="0" applyFont="1" applyAlignment="1">
      <alignment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1" fillId="0" borderId="0" xfId="0" applyFont="1" applyAlignment="1">
      <alignment horizontal="center" vertical="center"/>
    </xf>
    <xf numFmtId="164" fontId="1" fillId="0" borderId="0" xfId="0" applyNumberFormat="1" applyFont="1" applyAlignment="1">
      <alignment horizontal="center" vertical="center"/>
    </xf>
    <xf numFmtId="0" fontId="1" fillId="0" borderId="0"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vertical="center"/>
    </xf>
    <xf numFmtId="164" fontId="1" fillId="0" borderId="1" xfId="0" applyNumberFormat="1" applyFont="1" applyBorder="1" applyAlignment="1">
      <alignment horizontal="center" vertical="center"/>
    </xf>
    <xf numFmtId="0" fontId="4" fillId="0" borderId="0" xfId="0" applyFont="1" applyFill="1" applyBorder="1" applyAlignment="1">
      <alignment horizontal="left"/>
    </xf>
    <xf numFmtId="0" fontId="1" fillId="0" borderId="0" xfId="0" applyFont="1" applyFill="1" applyBorder="1"/>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xf>
    <xf numFmtId="165" fontId="1"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2" fontId="1" fillId="0" borderId="0" xfId="0" applyNumberFormat="1" applyFont="1" applyFill="1" applyBorder="1" applyAlignment="1">
      <alignment horizontal="center" vertical="center"/>
    </xf>
    <xf numFmtId="164" fontId="1" fillId="0" borderId="0" xfId="0" applyNumberFormat="1" applyFont="1" applyFill="1" applyBorder="1" applyAlignment="1">
      <alignment horizontal="center" vertical="center"/>
    </xf>
    <xf numFmtId="1" fontId="1" fillId="0" borderId="0" xfId="0" applyNumberFormat="1" applyFont="1" applyFill="1" applyBorder="1" applyAlignment="1">
      <alignment horizontal="center" vertical="center"/>
    </xf>
    <xf numFmtId="0" fontId="6" fillId="0" borderId="0" xfId="0" applyFont="1" applyFill="1" applyBorder="1"/>
    <xf numFmtId="1" fontId="1" fillId="0" borderId="0" xfId="0" applyNumberFormat="1" applyFont="1" applyFill="1" applyBorder="1"/>
    <xf numFmtId="0" fontId="1" fillId="0" borderId="1" xfId="0" applyFont="1" applyFill="1" applyBorder="1" applyAlignment="1">
      <alignment horizontal="left" vertical="center"/>
    </xf>
    <xf numFmtId="165"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2" fontId="1" fillId="0" borderId="1" xfId="0" applyNumberFormat="1" applyFont="1" applyFill="1" applyBorder="1" applyAlignment="1">
      <alignment horizontal="center" vertical="center"/>
    </xf>
    <xf numFmtId="164" fontId="1" fillId="0" borderId="1" xfId="0" applyNumberFormat="1" applyFont="1" applyFill="1" applyBorder="1" applyAlignment="1">
      <alignment horizontal="center" vertical="center"/>
    </xf>
    <xf numFmtId="1" fontId="1" fillId="0" borderId="1" xfId="0" applyNumberFormat="1" applyFont="1" applyFill="1" applyBorder="1" applyAlignment="1">
      <alignment horizontal="center" vertical="center"/>
    </xf>
    <xf numFmtId="0" fontId="1" fillId="0" borderId="0" xfId="0" applyFont="1"/>
    <xf numFmtId="0" fontId="2" fillId="0" borderId="0" xfId="0" applyFont="1"/>
    <xf numFmtId="0" fontId="2" fillId="0" borderId="1" xfId="0" applyFont="1" applyFill="1" applyBorder="1" applyAlignment="1">
      <alignment horizontal="center" vertical="center" wrapText="1"/>
    </xf>
    <xf numFmtId="0" fontId="1" fillId="0" borderId="0" xfId="0" applyFont="1" applyFill="1" applyAlignment="1">
      <alignment horizontal="center" vertical="center"/>
    </xf>
    <xf numFmtId="165" fontId="1" fillId="0" borderId="0" xfId="0" applyNumberFormat="1" applyFont="1" applyFill="1" applyAlignment="1">
      <alignment horizontal="center" vertical="center"/>
    </xf>
    <xf numFmtId="166" fontId="1" fillId="0" borderId="0" xfId="0" applyNumberFormat="1" applyFont="1" applyFill="1" applyAlignment="1">
      <alignment horizontal="center" vertical="center"/>
    </xf>
    <xf numFmtId="166" fontId="1" fillId="0" borderId="0" xfId="0" applyNumberFormat="1" applyFont="1" applyFill="1" applyBorder="1" applyAlignment="1">
      <alignment horizontal="center" vertical="center"/>
    </xf>
    <xf numFmtId="166" fontId="1" fillId="0" borderId="0" xfId="0" applyNumberFormat="1" applyFont="1" applyAlignment="1">
      <alignment horizontal="center" vertical="center"/>
    </xf>
    <xf numFmtId="164" fontId="1" fillId="0" borderId="0" xfId="0" applyNumberFormat="1" applyFont="1" applyFill="1" applyAlignment="1">
      <alignment horizontal="center" vertical="center"/>
    </xf>
    <xf numFmtId="166" fontId="1" fillId="0" borderId="1" xfId="0" applyNumberFormat="1" applyFont="1" applyFill="1" applyBorder="1" applyAlignment="1">
      <alignment horizontal="center" vertical="center"/>
    </xf>
    <xf numFmtId="166" fontId="1" fillId="0" borderId="1" xfId="0" applyNumberFormat="1" applyFont="1" applyBorder="1" applyAlignment="1">
      <alignment horizontal="center" vertical="center"/>
    </xf>
    <xf numFmtId="0" fontId="2" fillId="0" borderId="2" xfId="0" applyFont="1" applyBorder="1" applyAlignment="1">
      <alignment horizontal="center" vertical="center" wrapText="1"/>
    </xf>
    <xf numFmtId="0" fontId="1" fillId="0" borderId="0" xfId="0" applyFont="1" applyBorder="1" applyAlignment="1">
      <alignment horizontal="center" vertical="center"/>
    </xf>
    <xf numFmtId="164" fontId="1" fillId="0" borderId="0" xfId="0" applyNumberFormat="1" applyFont="1" applyBorder="1" applyAlignment="1">
      <alignment horizontal="center" vertical="center"/>
    </xf>
    <xf numFmtId="166" fontId="1" fillId="0" borderId="0"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applyAlignment="1">
      <alignment horizontal="center" vertical="center"/>
    </xf>
    <xf numFmtId="166" fontId="1" fillId="0" borderId="0" xfId="0" applyNumberFormat="1" applyFont="1" applyBorder="1" applyAlignment="1">
      <alignment horizontal="center" vertical="center" wrapText="1"/>
    </xf>
    <xf numFmtId="0" fontId="2" fillId="0" borderId="0" xfId="0" applyFont="1" applyBorder="1" applyAlignment="1">
      <alignment horizontal="center" vertical="center"/>
    </xf>
    <xf numFmtId="2" fontId="1" fillId="0" borderId="1" xfId="0" applyNumberFormat="1" applyFont="1" applyBorder="1" applyAlignment="1">
      <alignment horizontal="center" vertical="center"/>
    </xf>
    <xf numFmtId="1" fontId="1" fillId="0" borderId="1" xfId="0" applyNumberFormat="1" applyFont="1" applyBorder="1" applyAlignment="1">
      <alignment horizontal="center" vertical="center"/>
    </xf>
    <xf numFmtId="0" fontId="1" fillId="0" borderId="0" xfId="0" applyFont="1" applyBorder="1"/>
    <xf numFmtId="0" fontId="4" fillId="0" borderId="0" xfId="0" applyFont="1" applyBorder="1" applyAlignment="1">
      <alignment vertical="center"/>
    </xf>
    <xf numFmtId="0" fontId="4" fillId="0" borderId="0" xfId="0" applyFont="1" applyBorder="1"/>
    <xf numFmtId="0" fontId="10"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165" fontId="4" fillId="0" borderId="0" xfId="0" applyNumberFormat="1" applyFont="1" applyBorder="1" applyAlignment="1">
      <alignment horizontal="center" vertical="center"/>
    </xf>
    <xf numFmtId="0" fontId="4" fillId="0" borderId="1" xfId="0" applyFont="1" applyBorder="1" applyAlignment="1">
      <alignment horizontal="center" vertical="center"/>
    </xf>
    <xf numFmtId="165" fontId="4" fillId="0" borderId="1" xfId="0" applyNumberFormat="1" applyFont="1" applyBorder="1" applyAlignment="1">
      <alignment horizontal="center" vertical="center"/>
    </xf>
    <xf numFmtId="0" fontId="13" fillId="2" borderId="0" xfId="0" applyFont="1" applyFill="1" applyAlignment="1">
      <alignment vertical="center" wrapText="1"/>
    </xf>
    <xf numFmtId="0" fontId="13" fillId="0" borderId="0" xfId="0" applyFont="1" applyAlignment="1">
      <alignment vertical="center" wrapText="1"/>
    </xf>
    <xf numFmtId="0" fontId="15" fillId="2" borderId="1" xfId="0" applyFont="1" applyFill="1" applyBorder="1" applyAlignment="1">
      <alignment horizontal="center" vertical="center" wrapText="1"/>
    </xf>
    <xf numFmtId="0" fontId="15" fillId="2" borderId="0" xfId="0" applyFont="1" applyFill="1" applyBorder="1" applyAlignment="1">
      <alignment horizontal="left" vertical="center" wrapText="1"/>
    </xf>
    <xf numFmtId="0" fontId="14" fillId="2" borderId="0" xfId="0" applyFont="1" applyFill="1" applyBorder="1" applyAlignment="1">
      <alignment horizontal="center" vertical="center" wrapText="1"/>
    </xf>
    <xf numFmtId="0" fontId="13" fillId="2" borderId="0" xfId="0" applyFont="1" applyFill="1" applyAlignment="1">
      <alignment horizontal="center" vertical="center" wrapText="1"/>
    </xf>
    <xf numFmtId="164" fontId="13" fillId="2" borderId="0" xfId="0" applyNumberFormat="1" applyFont="1" applyFill="1" applyBorder="1" applyAlignment="1">
      <alignment horizontal="center" vertical="center" wrapText="1"/>
    </xf>
    <xf numFmtId="0" fontId="13" fillId="0" borderId="0" xfId="0" applyFont="1" applyAlignment="1">
      <alignment horizontal="center" vertical="center" wrapText="1"/>
    </xf>
    <xf numFmtId="0" fontId="17" fillId="3" borderId="0" xfId="0" applyFont="1" applyFill="1" applyAlignment="1">
      <alignment horizontal="center" vertical="center" wrapText="1"/>
    </xf>
    <xf numFmtId="164" fontId="13" fillId="2" borderId="0" xfId="0" applyNumberFormat="1" applyFont="1" applyFill="1" applyAlignment="1">
      <alignment horizontal="center" vertical="center" wrapText="1"/>
    </xf>
    <xf numFmtId="0" fontId="15" fillId="2" borderId="0" xfId="0" applyFont="1" applyFill="1" applyAlignment="1">
      <alignment vertical="center" wrapText="1"/>
    </xf>
    <xf numFmtId="0" fontId="13" fillId="2" borderId="1" xfId="0" applyFont="1" applyFill="1" applyBorder="1" applyAlignment="1">
      <alignment vertical="center" wrapText="1"/>
    </xf>
    <xf numFmtId="0" fontId="13" fillId="2" borderId="1" xfId="0" applyFont="1" applyFill="1" applyBorder="1" applyAlignment="1">
      <alignment horizontal="center" vertical="center" wrapText="1"/>
    </xf>
    <xf numFmtId="164" fontId="13" fillId="2" borderId="1" xfId="0" applyNumberFormat="1" applyFont="1" applyFill="1" applyBorder="1" applyAlignment="1">
      <alignment horizontal="center" vertical="center" wrapText="1"/>
    </xf>
    <xf numFmtId="0" fontId="21" fillId="2" borderId="0" xfId="0" applyFont="1" applyFill="1" applyAlignment="1">
      <alignment vertical="center"/>
    </xf>
    <xf numFmtId="0" fontId="21" fillId="2" borderId="0" xfId="0" applyFont="1" applyFill="1" applyAlignment="1">
      <alignment vertical="center" wrapText="1"/>
    </xf>
    <xf numFmtId="0" fontId="21" fillId="0" borderId="0" xfId="0" applyFont="1" applyAlignment="1">
      <alignment vertical="center"/>
    </xf>
    <xf numFmtId="0" fontId="13" fillId="2" borderId="0" xfId="0" applyFont="1" applyFill="1" applyAlignment="1">
      <alignment vertical="center"/>
    </xf>
    <xf numFmtId="0" fontId="21" fillId="2" borderId="0" xfId="0" applyFont="1" applyFill="1" applyAlignment="1">
      <alignment horizontal="center" vertical="center"/>
    </xf>
    <xf numFmtId="0" fontId="14" fillId="2" borderId="2" xfId="0"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4" xfId="0" applyFont="1" applyFill="1" applyBorder="1" applyAlignment="1">
      <alignment horizontal="center" vertical="center"/>
    </xf>
    <xf numFmtId="0" fontId="21" fillId="0" borderId="0" xfId="0" applyFont="1" applyAlignment="1">
      <alignment horizontal="center" vertical="center"/>
    </xf>
    <xf numFmtId="0" fontId="13" fillId="2" borderId="0" xfId="0" applyFont="1" applyFill="1" applyBorder="1" applyAlignment="1">
      <alignment horizontal="center" vertical="center"/>
    </xf>
    <xf numFmtId="0" fontId="15" fillId="2" borderId="0"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xf>
    <xf numFmtId="0" fontId="15" fillId="2" borderId="0" xfId="0" quotePrefix="1" applyFont="1" applyFill="1" applyAlignment="1">
      <alignment horizontal="center" vertical="center" wrapText="1"/>
    </xf>
    <xf numFmtId="0" fontId="15" fillId="2" borderId="0" xfId="0" applyFont="1" applyFill="1" applyAlignment="1">
      <alignment horizontal="center" vertical="center" wrapText="1"/>
    </xf>
    <xf numFmtId="0" fontId="15" fillId="2" borderId="0" xfId="0" applyFont="1" applyFill="1" applyAlignment="1">
      <alignment horizontal="center" vertical="center"/>
    </xf>
    <xf numFmtId="0" fontId="13" fillId="2" borderId="0" xfId="0" applyFont="1" applyFill="1" applyAlignment="1">
      <alignment horizontal="center" vertical="center"/>
    </xf>
    <xf numFmtId="0" fontId="13" fillId="2" borderId="6" xfId="0" applyFont="1" applyFill="1" applyBorder="1" applyAlignment="1">
      <alignment horizontal="center" vertical="center" wrapText="1"/>
    </xf>
    <xf numFmtId="165" fontId="13" fillId="2" borderId="0" xfId="0" applyNumberFormat="1" applyFont="1" applyFill="1" applyAlignment="1">
      <alignment horizontal="center" vertical="center"/>
    </xf>
    <xf numFmtId="0" fontId="13" fillId="2" borderId="1" xfId="0" applyFont="1" applyFill="1" applyBorder="1" applyAlignment="1">
      <alignment vertical="center"/>
    </xf>
    <xf numFmtId="0" fontId="13" fillId="2" borderId="1" xfId="0" applyFont="1" applyFill="1" applyBorder="1" applyAlignment="1">
      <alignment horizontal="center" vertical="center"/>
    </xf>
    <xf numFmtId="0" fontId="13" fillId="2" borderId="7" xfId="0" applyFont="1" applyFill="1" applyBorder="1" applyAlignment="1">
      <alignment horizontal="center" vertical="center" wrapText="1"/>
    </xf>
    <xf numFmtId="0" fontId="13" fillId="2" borderId="7" xfId="0" applyFont="1" applyFill="1" applyBorder="1" applyAlignment="1">
      <alignment horizontal="center" vertical="center"/>
    </xf>
    <xf numFmtId="165" fontId="13" fillId="2" borderId="1" xfId="0" applyNumberFormat="1" applyFont="1" applyFill="1" applyBorder="1" applyAlignment="1">
      <alignment horizontal="center" vertical="center"/>
    </xf>
    <xf numFmtId="0" fontId="13" fillId="2" borderId="0" xfId="0" applyFont="1" applyFill="1" applyBorder="1" applyAlignment="1">
      <alignment horizontal="center" vertical="center" wrapText="1"/>
    </xf>
    <xf numFmtId="0" fontId="21" fillId="2" borderId="0" xfId="0" applyFont="1" applyFill="1" applyBorder="1" applyAlignment="1">
      <alignment vertical="center"/>
    </xf>
    <xf numFmtId="0" fontId="13" fillId="2" borderId="0" xfId="0" applyFont="1" applyFill="1" applyBorder="1" applyAlignment="1">
      <alignment vertical="center"/>
    </xf>
    <xf numFmtId="0" fontId="13" fillId="2" borderId="8" xfId="0" applyFont="1" applyFill="1" applyBorder="1" applyAlignment="1">
      <alignment horizontal="center" vertical="center"/>
    </xf>
    <xf numFmtId="165" fontId="13" fillId="2" borderId="0" xfId="0" applyNumberFormat="1" applyFont="1" applyFill="1" applyBorder="1" applyAlignment="1">
      <alignment horizontal="center" vertical="center"/>
    </xf>
    <xf numFmtId="0" fontId="21" fillId="0" borderId="0" xfId="0" applyFont="1" applyBorder="1" applyAlignment="1">
      <alignment vertical="center"/>
    </xf>
    <xf numFmtId="0" fontId="13" fillId="0" borderId="0" xfId="0" applyFont="1" applyAlignment="1">
      <alignment vertical="center"/>
    </xf>
    <xf numFmtId="0" fontId="21" fillId="0" borderId="0" xfId="0" applyFont="1" applyAlignment="1">
      <alignment vertical="center" wrapText="1"/>
    </xf>
    <xf numFmtId="0" fontId="13" fillId="2" borderId="9" xfId="0" applyFont="1" applyFill="1" applyBorder="1" applyAlignment="1">
      <alignment horizontal="center" vertical="center" wrapText="1"/>
    </xf>
    <xf numFmtId="164" fontId="13" fillId="2" borderId="10" xfId="0" applyNumberFormat="1" applyFont="1" applyFill="1" applyBorder="1" applyAlignment="1">
      <alignment horizontal="center" vertical="center"/>
    </xf>
    <xf numFmtId="0" fontId="13" fillId="2" borderId="10" xfId="0" applyFont="1" applyFill="1" applyBorder="1" applyAlignment="1">
      <alignment horizontal="center" vertical="center"/>
    </xf>
    <xf numFmtId="0" fontId="13" fillId="2" borderId="9" xfId="0" applyFont="1" applyFill="1" applyBorder="1" applyAlignment="1">
      <alignment horizontal="center" vertical="center"/>
    </xf>
    <xf numFmtId="164" fontId="13" fillId="2" borderId="11" xfId="0" applyNumberFormat="1" applyFont="1" applyFill="1" applyBorder="1" applyAlignment="1">
      <alignment horizontal="center" vertical="center"/>
    </xf>
    <xf numFmtId="0" fontId="13" fillId="2" borderId="11" xfId="0" applyFont="1" applyFill="1" applyBorder="1" applyAlignment="1">
      <alignment horizontal="center" vertical="center"/>
    </xf>
    <xf numFmtId="164" fontId="13" fillId="2" borderId="0" xfId="0" applyNumberFormat="1" applyFont="1" applyFill="1" applyBorder="1" applyAlignment="1">
      <alignment horizontal="center" vertical="center"/>
    </xf>
    <xf numFmtId="0" fontId="13" fillId="2" borderId="11" xfId="0" applyFont="1" applyFill="1" applyBorder="1" applyAlignment="1">
      <alignment horizontal="center" vertical="center" wrapText="1"/>
    </xf>
    <xf numFmtId="0" fontId="13" fillId="2" borderId="12" xfId="0" applyFont="1" applyFill="1" applyBorder="1" applyAlignment="1">
      <alignment horizontal="center" vertical="center"/>
    </xf>
    <xf numFmtId="0" fontId="13" fillId="2" borderId="12" xfId="0" applyFont="1" applyFill="1" applyBorder="1" applyAlignment="1">
      <alignment vertical="center"/>
    </xf>
    <xf numFmtId="0" fontId="13" fillId="2" borderId="12" xfId="0" applyFont="1" applyFill="1" applyBorder="1" applyAlignment="1">
      <alignment horizontal="center" vertical="center" wrapText="1"/>
    </xf>
    <xf numFmtId="0" fontId="13" fillId="0" borderId="0" xfId="0" applyFont="1" applyAlignment="1">
      <alignment horizontal="center" vertical="center"/>
    </xf>
    <xf numFmtId="0" fontId="13" fillId="2" borderId="0" xfId="0" applyFont="1" applyFill="1"/>
    <xf numFmtId="0" fontId="13" fillId="0" borderId="0" xfId="0" applyFont="1"/>
    <xf numFmtId="0" fontId="15" fillId="2" borderId="1" xfId="0" quotePrefix="1" applyFont="1" applyFill="1" applyBorder="1" applyAlignment="1">
      <alignment horizontal="left" vertical="center" wrapText="1"/>
    </xf>
    <xf numFmtId="0" fontId="13" fillId="2" borderId="0" xfId="0" applyFont="1" applyFill="1" applyAlignment="1">
      <alignment horizontal="left"/>
    </xf>
    <xf numFmtId="2" fontId="13" fillId="2" borderId="0" xfId="0" applyNumberFormat="1" applyFont="1" applyFill="1" applyAlignment="1">
      <alignment horizontal="center"/>
    </xf>
    <xf numFmtId="2" fontId="13" fillId="2" borderId="3" xfId="0" applyNumberFormat="1" applyFont="1" applyFill="1" applyBorder="1" applyAlignment="1">
      <alignment horizontal="center"/>
    </xf>
    <xf numFmtId="165" fontId="13" fillId="2" borderId="0" xfId="0" applyNumberFormat="1" applyFont="1" applyFill="1" applyAlignment="1">
      <alignment horizontal="center"/>
    </xf>
    <xf numFmtId="164" fontId="13" fillId="2" borderId="0" xfId="0" applyNumberFormat="1" applyFont="1" applyFill="1" applyBorder="1" applyAlignment="1">
      <alignment horizontal="center"/>
    </xf>
    <xf numFmtId="1" fontId="13" fillId="2" borderId="0" xfId="0" applyNumberFormat="1" applyFont="1" applyFill="1" applyAlignment="1">
      <alignment horizontal="center"/>
    </xf>
    <xf numFmtId="2" fontId="13" fillId="2" borderId="0" xfId="0" applyNumberFormat="1" applyFont="1" applyFill="1" applyBorder="1" applyAlignment="1">
      <alignment horizontal="center"/>
    </xf>
    <xf numFmtId="0" fontId="13" fillId="2" borderId="1" xfId="0" applyFont="1" applyFill="1" applyBorder="1" applyAlignment="1">
      <alignment horizontal="left"/>
    </xf>
    <xf numFmtId="2" fontId="13" fillId="2" borderId="1" xfId="0" applyNumberFormat="1" applyFont="1" applyFill="1" applyBorder="1" applyAlignment="1">
      <alignment horizontal="center"/>
    </xf>
    <xf numFmtId="165" fontId="13" fillId="2" borderId="1" xfId="0" applyNumberFormat="1" applyFont="1" applyFill="1" applyBorder="1" applyAlignment="1">
      <alignment horizontal="center"/>
    </xf>
    <xf numFmtId="164" fontId="13" fillId="2" borderId="1" xfId="0" applyNumberFormat="1" applyFont="1" applyFill="1" applyBorder="1" applyAlignment="1">
      <alignment horizontal="center"/>
    </xf>
    <xf numFmtId="1" fontId="13" fillId="2" borderId="1" xfId="0" applyNumberFormat="1" applyFont="1" applyFill="1" applyBorder="1" applyAlignment="1">
      <alignment horizontal="center"/>
    </xf>
    <xf numFmtId="0" fontId="1" fillId="2" borderId="0" xfId="0" applyFont="1" applyFill="1"/>
    <xf numFmtId="0" fontId="2" fillId="2" borderId="2" xfId="0" applyFont="1" applyFill="1" applyBorder="1" applyAlignment="1">
      <alignment horizontal="center" vertical="center" wrapText="1"/>
    </xf>
    <xf numFmtId="0" fontId="1" fillId="2" borderId="0" xfId="0" applyFont="1" applyFill="1" applyAlignment="1">
      <alignment horizontal="center" vertical="center"/>
    </xf>
    <xf numFmtId="164" fontId="1" fillId="2" borderId="0" xfId="0" applyNumberFormat="1" applyFont="1" applyFill="1" applyAlignment="1">
      <alignment horizontal="center" vertical="center"/>
    </xf>
    <xf numFmtId="166" fontId="1" fillId="2" borderId="0" xfId="0" applyNumberFormat="1" applyFont="1" applyFill="1" applyAlignment="1">
      <alignment horizontal="center" vertical="center"/>
    </xf>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1" fillId="0" borderId="0" xfId="0" applyFont="1" applyFill="1"/>
    <xf numFmtId="0" fontId="1" fillId="2" borderId="0" xfId="0" applyFont="1" applyFill="1" applyAlignment="1">
      <alignment horizont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29" fillId="2" borderId="0" xfId="0" applyFont="1" applyFill="1" applyBorder="1" applyAlignment="1">
      <alignment horizontal="center"/>
    </xf>
    <xf numFmtId="2" fontId="1" fillId="2" borderId="0" xfId="0" applyNumberFormat="1" applyFont="1" applyFill="1" applyAlignment="1">
      <alignment horizontal="center"/>
    </xf>
    <xf numFmtId="164" fontId="1" fillId="2" borderId="0" xfId="0" applyNumberFormat="1" applyFont="1" applyFill="1" applyAlignment="1">
      <alignment horizontal="center"/>
    </xf>
    <xf numFmtId="1" fontId="1" fillId="2" borderId="0" xfId="0" applyNumberFormat="1" applyFont="1" applyFill="1" applyAlignment="1">
      <alignment horizontal="center"/>
    </xf>
    <xf numFmtId="0" fontId="1" fillId="2" borderId="0" xfId="0" applyFont="1" applyFill="1" applyBorder="1" applyAlignment="1">
      <alignment horizontal="center"/>
    </xf>
    <xf numFmtId="2" fontId="1" fillId="2" borderId="0" xfId="0" applyNumberFormat="1" applyFont="1" applyFill="1" applyBorder="1" applyAlignment="1">
      <alignment horizontal="center"/>
    </xf>
    <xf numFmtId="164" fontId="1" fillId="2" borderId="0" xfId="0" applyNumberFormat="1" applyFont="1" applyFill="1" applyBorder="1" applyAlignment="1">
      <alignment horizontal="center"/>
    </xf>
    <xf numFmtId="1" fontId="1" fillId="2" borderId="0" xfId="0" applyNumberFormat="1" applyFont="1" applyFill="1" applyBorder="1" applyAlignment="1">
      <alignment horizontal="center"/>
    </xf>
    <xf numFmtId="0" fontId="1" fillId="2" borderId="12" xfId="0" applyFont="1" applyFill="1" applyBorder="1" applyAlignment="1">
      <alignment horizontal="center"/>
    </xf>
    <xf numFmtId="1" fontId="1" fillId="2" borderId="12" xfId="0" applyNumberFormat="1" applyFont="1" applyFill="1" applyBorder="1" applyAlignment="1">
      <alignment horizontal="center"/>
    </xf>
    <xf numFmtId="0" fontId="1" fillId="0" borderId="0" xfId="0" applyFont="1" applyFill="1" applyAlignment="1">
      <alignment horizontal="center"/>
    </xf>
    <xf numFmtId="0" fontId="29" fillId="2" borderId="1" xfId="0" applyFont="1" applyFill="1" applyBorder="1" applyAlignment="1">
      <alignment horizontal="center"/>
    </xf>
    <xf numFmtId="0" fontId="1" fillId="2" borderId="1" xfId="0" applyFont="1" applyFill="1" applyBorder="1" applyAlignment="1">
      <alignment horizontal="center"/>
    </xf>
    <xf numFmtId="2" fontId="1" fillId="2" borderId="1" xfId="0" applyNumberFormat="1" applyFont="1" applyFill="1" applyBorder="1" applyAlignment="1">
      <alignment horizontal="center"/>
    </xf>
    <xf numFmtId="164" fontId="1" fillId="2" borderId="1" xfId="0" applyNumberFormat="1" applyFont="1" applyFill="1" applyBorder="1" applyAlignment="1">
      <alignment horizontal="center"/>
    </xf>
    <xf numFmtId="1" fontId="1" fillId="2" borderId="1" xfId="0" applyNumberFormat="1" applyFont="1" applyFill="1" applyBorder="1" applyAlignment="1">
      <alignment horizontal="center"/>
    </xf>
    <xf numFmtId="0" fontId="1" fillId="2" borderId="0" xfId="0" applyFont="1" applyFill="1" applyAlignment="1">
      <alignment horizontal="center" wrapText="1"/>
    </xf>
    <xf numFmtId="0" fontId="1" fillId="0" borderId="0" xfId="0" applyFont="1" applyAlignment="1">
      <alignment horizontal="center" wrapText="1"/>
    </xf>
    <xf numFmtId="0" fontId="2" fillId="2" borderId="3" xfId="0" applyFont="1" applyFill="1" applyBorder="1" applyAlignment="1">
      <alignment horizontal="center" vertical="center" wrapText="1"/>
    </xf>
    <xf numFmtId="166" fontId="1" fillId="2" borderId="0" xfId="0" applyNumberFormat="1" applyFont="1" applyFill="1" applyAlignment="1">
      <alignment horizontal="center"/>
    </xf>
    <xf numFmtId="166" fontId="1" fillId="2" borderId="9" xfId="0" applyNumberFormat="1" applyFont="1" applyFill="1" applyBorder="1" applyAlignment="1">
      <alignment horizontal="center"/>
    </xf>
    <xf numFmtId="166" fontId="1" fillId="0" borderId="0" xfId="0" applyNumberFormat="1" applyFont="1"/>
    <xf numFmtId="0" fontId="9" fillId="2" borderId="0" xfId="0" applyFont="1" applyFill="1" applyBorder="1" applyAlignment="1">
      <alignment vertical="center" wrapText="1"/>
    </xf>
    <xf numFmtId="1" fontId="9" fillId="2" borderId="9" xfId="0" applyNumberFormat="1" applyFont="1" applyFill="1" applyBorder="1" applyAlignment="1">
      <alignment horizontal="center" vertical="center"/>
    </xf>
    <xf numFmtId="0" fontId="9" fillId="2" borderId="0" xfId="0" applyFont="1" applyFill="1" applyBorder="1" applyAlignment="1">
      <alignment horizontal="center" vertical="center" wrapText="1"/>
    </xf>
    <xf numFmtId="1" fontId="9" fillId="2" borderId="0" xfId="0" applyNumberFormat="1" applyFont="1" applyFill="1" applyBorder="1" applyAlignment="1">
      <alignment horizontal="center" vertical="center"/>
    </xf>
    <xf numFmtId="1" fontId="1" fillId="0" borderId="0" xfId="0" applyNumberFormat="1" applyFont="1"/>
    <xf numFmtId="166" fontId="1" fillId="2" borderId="0" xfId="0" applyNumberFormat="1" applyFont="1" applyFill="1" applyBorder="1" applyAlignment="1">
      <alignment horizontal="center"/>
    </xf>
    <xf numFmtId="0" fontId="1" fillId="2" borderId="0" xfId="0" applyFont="1" applyFill="1" applyBorder="1"/>
    <xf numFmtId="0" fontId="1" fillId="2" borderId="0" xfId="0" applyFont="1" applyFill="1" applyAlignment="1">
      <alignment vertical="center"/>
    </xf>
    <xf numFmtId="0" fontId="1" fillId="2" borderId="0" xfId="0" applyFont="1" applyFill="1" applyBorder="1" applyAlignment="1">
      <alignment horizontal="center" vertical="center" wrapText="1"/>
    </xf>
    <xf numFmtId="1" fontId="1" fillId="2" borderId="0" xfId="0" applyNumberFormat="1" applyFont="1" applyFill="1" applyBorder="1" applyAlignment="1">
      <alignment horizontal="center" vertical="center"/>
    </xf>
    <xf numFmtId="0" fontId="1" fillId="2" borderId="0" xfId="0" applyFont="1" applyFill="1" applyBorder="1" applyAlignment="1">
      <alignment horizontal="center" vertical="center"/>
    </xf>
    <xf numFmtId="166" fontId="1" fillId="2" borderId="0" xfId="0" applyNumberFormat="1" applyFont="1" applyFill="1" applyBorder="1" applyAlignment="1">
      <alignment horizontal="center" vertical="center"/>
    </xf>
    <xf numFmtId="0" fontId="1" fillId="2" borderId="0" xfId="0" applyFont="1" applyFill="1" applyBorder="1" applyAlignment="1">
      <alignment horizontal="left" vertical="center"/>
    </xf>
    <xf numFmtId="1" fontId="1" fillId="2" borderId="0" xfId="0" applyNumberFormat="1" applyFont="1" applyFill="1" applyAlignment="1">
      <alignment horizontal="center" vertical="center"/>
    </xf>
    <xf numFmtId="0" fontId="1" fillId="2" borderId="0" xfId="0" applyFont="1" applyFill="1" applyAlignment="1">
      <alignment horizontal="left" vertical="center"/>
    </xf>
    <xf numFmtId="0" fontId="1" fillId="2" borderId="0" xfId="0" applyFont="1" applyFill="1" applyAlignment="1">
      <alignment vertical="center" wrapText="1"/>
    </xf>
    <xf numFmtId="0" fontId="1" fillId="2" borderId="0" xfId="0" applyFont="1" applyFill="1" applyBorder="1" applyAlignment="1">
      <alignment vertical="center"/>
    </xf>
    <xf numFmtId="0" fontId="2" fillId="2" borderId="2" xfId="0" applyFont="1" applyFill="1" applyBorder="1" applyAlignment="1">
      <alignment horizontal="center" vertical="center"/>
    </xf>
    <xf numFmtId="0" fontId="31" fillId="3" borderId="2" xfId="0" applyFont="1" applyFill="1" applyBorder="1" applyAlignment="1">
      <alignment horizontal="center" vertical="center"/>
    </xf>
    <xf numFmtId="0" fontId="9" fillId="2" borderId="0" xfId="0" applyFont="1" applyFill="1" applyAlignment="1">
      <alignment horizontal="center" vertical="center"/>
    </xf>
    <xf numFmtId="0" fontId="1"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1" fillId="0" borderId="0" xfId="0" applyFont="1" applyAlignment="1">
      <alignment horizontal="center"/>
    </xf>
    <xf numFmtId="0" fontId="0" fillId="2" borderId="0" xfId="0" applyFill="1"/>
    <xf numFmtId="0" fontId="32" fillId="2" borderId="1" xfId="0" applyFont="1" applyFill="1" applyBorder="1" applyAlignment="1">
      <alignment horizontal="center" vertical="center" wrapText="1"/>
    </xf>
    <xf numFmtId="0" fontId="21" fillId="2" borderId="13" xfId="0" applyFont="1" applyFill="1" applyBorder="1" applyAlignment="1">
      <alignment horizontal="center" vertical="center"/>
    </xf>
    <xf numFmtId="16" fontId="21" fillId="2" borderId="13" xfId="0" applyNumberFormat="1" applyFont="1" applyFill="1" applyBorder="1" applyAlignment="1">
      <alignment horizontal="center" vertical="center"/>
    </xf>
    <xf numFmtId="0" fontId="21" fillId="2" borderId="14" xfId="0" applyFont="1" applyFill="1" applyBorder="1" applyAlignment="1">
      <alignment horizontal="center" vertical="center"/>
    </xf>
    <xf numFmtId="16" fontId="21" fillId="2" borderId="14" xfId="0" applyNumberFormat="1" applyFont="1" applyFill="1" applyBorder="1" applyAlignment="1">
      <alignment horizontal="center" vertical="center"/>
    </xf>
    <xf numFmtId="0" fontId="21" fillId="2" borderId="15" xfId="0" applyFont="1" applyFill="1" applyBorder="1" applyAlignment="1">
      <alignment horizontal="center" vertical="center"/>
    </xf>
    <xf numFmtId="0" fontId="21" fillId="2" borderId="16" xfId="0" applyFont="1" applyFill="1" applyBorder="1" applyAlignment="1">
      <alignment horizontal="center" vertical="center"/>
    </xf>
    <xf numFmtId="0" fontId="21" fillId="2" borderId="9" xfId="0" applyFont="1" applyFill="1" applyBorder="1" applyAlignment="1">
      <alignment vertical="center" wrapText="1"/>
    </xf>
    <xf numFmtId="0" fontId="21" fillId="2" borderId="9" xfId="0" applyFont="1" applyFill="1" applyBorder="1" applyAlignment="1">
      <alignment horizontal="center" vertical="center"/>
    </xf>
    <xf numFmtId="0" fontId="21" fillId="2" borderId="17" xfId="0" applyFont="1" applyFill="1" applyBorder="1" applyAlignment="1">
      <alignment horizontal="center" vertical="center"/>
    </xf>
    <xf numFmtId="166" fontId="21" fillId="2" borderId="9" xfId="0" applyNumberFormat="1" applyFont="1" applyFill="1" applyBorder="1" applyAlignment="1">
      <alignment horizontal="center" vertical="center"/>
    </xf>
    <xf numFmtId="0" fontId="21" fillId="2" borderId="11" xfId="0" applyFont="1" applyFill="1" applyBorder="1" applyAlignment="1">
      <alignment vertical="center" wrapText="1"/>
    </xf>
    <xf numFmtId="0" fontId="21" fillId="2" borderId="11" xfId="0" applyFont="1" applyFill="1" applyBorder="1" applyAlignment="1">
      <alignment horizontal="center" vertical="center"/>
    </xf>
    <xf numFmtId="166" fontId="21" fillId="2" borderId="11" xfId="0" applyNumberFormat="1" applyFont="1" applyFill="1" applyBorder="1" applyAlignment="1">
      <alignment horizontal="center" vertical="center"/>
    </xf>
    <xf numFmtId="0" fontId="21" fillId="2" borderId="11" xfId="0" applyFont="1" applyFill="1" applyBorder="1" applyAlignment="1">
      <alignment vertical="center"/>
    </xf>
    <xf numFmtId="0" fontId="21" fillId="2" borderId="0" xfId="0" applyFont="1" applyFill="1" applyBorder="1" applyAlignment="1">
      <alignment horizontal="center" vertical="center"/>
    </xf>
    <xf numFmtId="0" fontId="21" fillId="2" borderId="1" xfId="0" applyFont="1" applyFill="1" applyBorder="1" applyAlignment="1">
      <alignment horizontal="center" vertical="center"/>
    </xf>
    <xf numFmtId="0" fontId="21" fillId="2" borderId="18" xfId="0" applyFont="1" applyFill="1" applyBorder="1" applyAlignment="1">
      <alignment horizontal="center" vertical="center"/>
    </xf>
    <xf numFmtId="0" fontId="2" fillId="2" borderId="2" xfId="0" applyFont="1" applyFill="1" applyBorder="1" applyAlignment="1">
      <alignment vertical="center" wrapText="1"/>
    </xf>
    <xf numFmtId="0" fontId="1" fillId="2" borderId="12" xfId="0" applyFont="1" applyFill="1" applyBorder="1" applyAlignment="1">
      <alignment horizontal="center" vertical="center"/>
    </xf>
    <xf numFmtId="0" fontId="1" fillId="2" borderId="12" xfId="0" applyFont="1" applyFill="1" applyBorder="1"/>
    <xf numFmtId="0" fontId="1" fillId="2" borderId="9" xfId="0" applyFont="1" applyFill="1" applyBorder="1" applyAlignment="1">
      <alignment horizontal="center" vertical="center"/>
    </xf>
    <xf numFmtId="0" fontId="1" fillId="2" borderId="9" xfId="0" applyFont="1" applyFill="1" applyBorder="1"/>
    <xf numFmtId="0" fontId="1" fillId="2" borderId="9" xfId="0" applyFont="1" applyFill="1" applyBorder="1" applyAlignment="1">
      <alignment horizontal="center"/>
    </xf>
    <xf numFmtId="0" fontId="34" fillId="2" borderId="0" xfId="0" applyFont="1" applyFill="1" applyAlignment="1">
      <alignment horizontal="center"/>
    </xf>
    <xf numFmtId="0" fontId="34" fillId="2" borderId="1" xfId="0" applyFont="1" applyFill="1" applyBorder="1" applyAlignment="1">
      <alignment horizontal="center"/>
    </xf>
    <xf numFmtId="0" fontId="1" fillId="2" borderId="1" xfId="0" applyFont="1" applyFill="1" applyBorder="1"/>
    <xf numFmtId="0" fontId="4" fillId="2" borderId="0" xfId="0" applyFont="1" applyFill="1" applyBorder="1"/>
    <xf numFmtId="0" fontId="4" fillId="2" borderId="0" xfId="0" applyFont="1" applyFill="1" applyBorder="1" applyAlignment="1">
      <alignment vertical="center"/>
    </xf>
    <xf numFmtId="0" fontId="4" fillId="2" borderId="0"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3" xfId="0" applyFont="1" applyFill="1" applyBorder="1" applyAlignment="1">
      <alignment horizontal="center"/>
    </xf>
    <xf numFmtId="0" fontId="29" fillId="2" borderId="0" xfId="0" applyFont="1" applyFill="1"/>
    <xf numFmtId="2" fontId="29" fillId="2" borderId="0" xfId="0" applyNumberFormat="1" applyFont="1" applyFill="1" applyAlignment="1">
      <alignment horizontal="center"/>
    </xf>
    <xf numFmtId="164" fontId="29" fillId="2" borderId="0" xfId="0" applyNumberFormat="1" applyFont="1" applyFill="1" applyAlignment="1">
      <alignment horizontal="center"/>
    </xf>
    <xf numFmtId="0" fontId="29" fillId="2" borderId="0" xfId="0" applyFont="1" applyFill="1" applyBorder="1"/>
    <xf numFmtId="2" fontId="29" fillId="2" borderId="0" xfId="0" applyNumberFormat="1" applyFont="1" applyFill="1" applyBorder="1" applyAlignment="1">
      <alignment horizontal="center"/>
    </xf>
    <xf numFmtId="164" fontId="29" fillId="2" borderId="0" xfId="0" applyNumberFormat="1" applyFont="1" applyFill="1" applyBorder="1" applyAlignment="1">
      <alignment horizontal="center"/>
    </xf>
    <xf numFmtId="164" fontId="29" fillId="2" borderId="0" xfId="1" applyNumberFormat="1" applyFont="1" applyFill="1" applyAlignment="1">
      <alignment horizontal="center"/>
    </xf>
    <xf numFmtId="165" fontId="1" fillId="2" borderId="0" xfId="0" applyNumberFormat="1" applyFont="1" applyFill="1" applyAlignment="1">
      <alignment horizontal="center"/>
    </xf>
    <xf numFmtId="0" fontId="29" fillId="2" borderId="1" xfId="0" applyFont="1" applyFill="1" applyBorder="1"/>
    <xf numFmtId="2" fontId="29" fillId="2" borderId="1" xfId="0" applyNumberFormat="1" applyFont="1" applyFill="1" applyBorder="1" applyAlignment="1">
      <alignment horizontal="center"/>
    </xf>
    <xf numFmtId="164" fontId="29" fillId="2" borderId="1" xfId="0" applyNumberFormat="1" applyFont="1" applyFill="1" applyBorder="1" applyAlignment="1">
      <alignment horizontal="center"/>
    </xf>
    <xf numFmtId="0" fontId="2" fillId="2" borderId="3" xfId="0" applyFont="1" applyFill="1" applyBorder="1" applyAlignment="1">
      <alignment horizontal="center"/>
    </xf>
    <xf numFmtId="0" fontId="2" fillId="2" borderId="1" xfId="0" applyFont="1" applyFill="1" applyBorder="1"/>
    <xf numFmtId="0" fontId="4" fillId="0" borderId="0" xfId="0" applyFont="1" applyFill="1" applyBorder="1"/>
    <xf numFmtId="0" fontId="4" fillId="0" borderId="0" xfId="0" applyFont="1" applyFill="1" applyBorder="1" applyAlignment="1">
      <alignment vertical="center"/>
    </xf>
    <xf numFmtId="0" fontId="21" fillId="0" borderId="0" xfId="0" applyFont="1" applyFill="1" applyBorder="1" applyAlignment="1">
      <alignment horizontal="center" vertical="center" wrapText="1"/>
    </xf>
    <xf numFmtId="0" fontId="21" fillId="0" borderId="0" xfId="0" applyFont="1" applyFill="1" applyBorder="1" applyAlignment="1">
      <alignment horizontal="center" vertical="center"/>
    </xf>
    <xf numFmtId="166" fontId="21" fillId="0" borderId="0" xfId="0" applyNumberFormat="1" applyFont="1" applyFill="1" applyBorder="1" applyAlignment="1">
      <alignment horizontal="center" vertical="center"/>
    </xf>
    <xf numFmtId="0" fontId="21" fillId="2" borderId="19" xfId="0" applyFont="1" applyFill="1" applyBorder="1" applyAlignment="1">
      <alignment vertical="center" wrapText="1"/>
    </xf>
    <xf numFmtId="0" fontId="21" fillId="2" borderId="19" xfId="0" applyFont="1" applyFill="1" applyBorder="1" applyAlignment="1">
      <alignment horizontal="center" vertical="center"/>
    </xf>
    <xf numFmtId="166" fontId="21" fillId="2" borderId="19" xfId="0" applyNumberFormat="1" applyFont="1" applyFill="1" applyBorder="1" applyAlignment="1">
      <alignment horizontal="center" vertical="center"/>
    </xf>
    <xf numFmtId="0" fontId="21" fillId="0" borderId="0" xfId="0" applyFont="1" applyFill="1" applyBorder="1" applyAlignment="1">
      <alignment vertical="center" wrapText="1"/>
    </xf>
    <xf numFmtId="0" fontId="21" fillId="2" borderId="0" xfId="0" applyFont="1" applyFill="1"/>
    <xf numFmtId="0" fontId="21" fillId="2" borderId="0" xfId="0" applyFont="1" applyFill="1" applyAlignment="1">
      <alignment horizontal="center" vertical="center" wrapText="1"/>
    </xf>
    <xf numFmtId="0" fontId="21" fillId="2" borderId="13" xfId="0" applyFont="1" applyFill="1" applyBorder="1" applyAlignment="1">
      <alignment wrapText="1"/>
    </xf>
    <xf numFmtId="0" fontId="21" fillId="2" borderId="14" xfId="0" applyFont="1" applyFill="1" applyBorder="1" applyAlignment="1">
      <alignment wrapText="1"/>
    </xf>
    <xf numFmtId="0" fontId="21" fillId="2" borderId="15" xfId="0" applyFont="1" applyFill="1" applyBorder="1" applyAlignment="1">
      <alignment wrapText="1"/>
    </xf>
    <xf numFmtId="0" fontId="21" fillId="2" borderId="16" xfId="0" applyFont="1" applyFill="1" applyBorder="1" applyAlignment="1">
      <alignment vertical="center" wrapText="1"/>
    </xf>
    <xf numFmtId="0" fontId="21" fillId="2" borderId="15" xfId="0" applyFont="1" applyFill="1" applyBorder="1" applyAlignment="1">
      <alignment vertical="center" wrapText="1"/>
    </xf>
    <xf numFmtId="0" fontId="21" fillId="2" borderId="16" xfId="0" applyFont="1" applyFill="1" applyBorder="1" applyAlignment="1">
      <alignment wrapText="1"/>
    </xf>
    <xf numFmtId="0" fontId="21" fillId="2" borderId="18" xfId="0" applyFont="1" applyFill="1" applyBorder="1" applyAlignment="1">
      <alignment vertical="center" wrapText="1"/>
    </xf>
    <xf numFmtId="0" fontId="21" fillId="0" borderId="0" xfId="0" applyFont="1" applyFill="1"/>
    <xf numFmtId="0" fontId="21" fillId="2" borderId="14" xfId="0" applyFont="1" applyFill="1" applyBorder="1" applyAlignment="1">
      <alignment vertical="center" wrapText="1"/>
    </xf>
    <xf numFmtId="0" fontId="21" fillId="2" borderId="16" xfId="0" applyFont="1" applyFill="1" applyBorder="1" applyAlignment="1">
      <alignment horizontal="left" vertical="center" wrapText="1"/>
    </xf>
    <xf numFmtId="0" fontId="21" fillId="2" borderId="18" xfId="0" applyFont="1" applyFill="1" applyBorder="1" applyAlignment="1">
      <alignment wrapText="1"/>
    </xf>
    <xf numFmtId="0" fontId="21" fillId="2" borderId="0" xfId="0" applyFont="1" applyFill="1" applyAlignment="1">
      <alignment horizontal="center"/>
    </xf>
    <xf numFmtId="0" fontId="21" fillId="0" borderId="0" xfId="0" applyFont="1" applyFill="1" applyBorder="1" applyAlignment="1">
      <alignment wrapText="1"/>
    </xf>
    <xf numFmtId="0" fontId="21" fillId="0" borderId="0" xfId="0" applyFont="1" applyFill="1" applyBorder="1" applyAlignment="1">
      <alignment horizontal="left" vertical="center" wrapText="1"/>
    </xf>
    <xf numFmtId="0" fontId="21" fillId="2" borderId="18" xfId="0" applyFont="1" applyFill="1" applyBorder="1" applyAlignment="1">
      <alignment horizontal="left" vertical="center" wrapText="1"/>
    </xf>
    <xf numFmtId="0" fontId="1" fillId="2" borderId="3"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horizontal="left" vertical="center"/>
    </xf>
    <xf numFmtId="0" fontId="4" fillId="0" borderId="1" xfId="0" applyFont="1" applyFill="1" applyBorder="1" applyAlignment="1">
      <alignment horizontal="left" vertical="center"/>
    </xf>
    <xf numFmtId="0" fontId="1" fillId="0" borderId="3" xfId="0" applyFont="1" applyFill="1" applyBorder="1" applyAlignment="1">
      <alignment horizontal="left"/>
    </xf>
    <xf numFmtId="0" fontId="1" fillId="0" borderId="0" xfId="0" applyFont="1" applyFill="1" applyBorder="1" applyAlignment="1">
      <alignment horizontal="left"/>
    </xf>
    <xf numFmtId="0" fontId="1" fillId="0" borderId="0" xfId="0" applyFont="1" applyFill="1" applyBorder="1" applyAlignment="1">
      <alignment horizontal="left" vertical="top" wrapText="1"/>
    </xf>
    <xf numFmtId="0" fontId="1" fillId="0" borderId="3" xfId="0" applyFont="1" applyBorder="1" applyAlignment="1">
      <alignment horizontal="left"/>
    </xf>
    <xf numFmtId="0" fontId="1" fillId="0" borderId="1" xfId="0" applyFont="1" applyFill="1" applyBorder="1" applyAlignment="1">
      <alignment horizontal="left"/>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13" fillId="2" borderId="0" xfId="0" applyFont="1" applyFill="1" applyAlignment="1">
      <alignment horizontal="left" wrapText="1"/>
    </xf>
    <xf numFmtId="0" fontId="14" fillId="2" borderId="3"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3" fillId="2" borderId="3" xfId="0" applyFont="1" applyFill="1" applyBorder="1" applyAlignment="1">
      <alignment horizontal="left" wrapText="1"/>
    </xf>
    <xf numFmtId="0" fontId="13" fillId="2" borderId="1" xfId="0" applyFont="1" applyFill="1" applyBorder="1" applyAlignment="1">
      <alignment horizontal="left" wrapText="1"/>
    </xf>
    <xf numFmtId="0" fontId="13" fillId="2" borderId="0" xfId="0" applyFont="1" applyFill="1" applyAlignment="1">
      <alignment horizontal="left" vertical="center" wrapText="1"/>
    </xf>
    <xf numFmtId="0" fontId="13" fillId="0" borderId="0" xfId="0" applyFont="1" applyAlignment="1">
      <alignment horizontal="left" vertical="center"/>
    </xf>
    <xf numFmtId="0" fontId="13" fillId="2" borderId="1" xfId="0" applyFont="1" applyFill="1" applyBorder="1" applyAlignment="1">
      <alignment horizontal="left" vertical="center"/>
    </xf>
    <xf numFmtId="0" fontId="13" fillId="2" borderId="0" xfId="0" applyFont="1" applyFill="1" applyAlignment="1">
      <alignment horizontal="left" vertical="center"/>
    </xf>
    <xf numFmtId="0" fontId="13" fillId="2" borderId="3" xfId="0" applyFont="1" applyFill="1" applyBorder="1" applyAlignment="1">
      <alignment horizontal="left" vertical="center" wrapText="1"/>
    </xf>
    <xf numFmtId="0" fontId="13" fillId="2" borderId="0" xfId="0" applyFont="1" applyFill="1" applyBorder="1" applyAlignment="1">
      <alignment horizontal="left" vertical="center" wrapText="1"/>
    </xf>
    <xf numFmtId="0" fontId="13" fillId="2" borderId="9"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3" xfId="0" applyFont="1" applyFill="1" applyBorder="1" applyAlignment="1">
      <alignment horizontal="left" vertical="center"/>
    </xf>
    <xf numFmtId="0" fontId="13" fillId="2" borderId="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0" xfId="0" applyFont="1" applyFill="1" applyBorder="1" applyAlignment="1">
      <alignment horizontal="center" vertical="center" wrapText="1"/>
    </xf>
    <xf numFmtId="164" fontId="13" fillId="2" borderId="0" xfId="0" applyNumberFormat="1" applyFont="1" applyFill="1" applyBorder="1" applyAlignment="1">
      <alignment horizontal="center" vertical="center"/>
    </xf>
    <xf numFmtId="164" fontId="13" fillId="2" borderId="1" xfId="0" applyNumberFormat="1" applyFont="1" applyFill="1" applyBorder="1" applyAlignment="1">
      <alignment horizontal="center"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1" xfId="0" applyFont="1" applyFill="1" applyBorder="1" applyAlignment="1">
      <alignment horizontal="center" vertical="center" wrapText="1"/>
    </xf>
    <xf numFmtId="164" fontId="13" fillId="2" borderId="11" xfId="0" applyNumberFormat="1" applyFont="1" applyFill="1" applyBorder="1" applyAlignment="1">
      <alignment horizontal="center" vertical="center"/>
    </xf>
    <xf numFmtId="0" fontId="13" fillId="2" borderId="3" xfId="0" applyFont="1" applyFill="1" applyBorder="1" applyAlignment="1">
      <alignment horizontal="left"/>
    </xf>
    <xf numFmtId="0" fontId="13" fillId="2" borderId="0" xfId="0" applyFont="1" applyFill="1" applyAlignment="1">
      <alignment horizontal="left"/>
    </xf>
    <xf numFmtId="0" fontId="14" fillId="2" borderId="0"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15" fillId="2" borderId="3" xfId="0" quotePrefix="1"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 xfId="0" quotePrefix="1" applyFont="1" applyFill="1" applyBorder="1" applyAlignment="1">
      <alignment horizontal="center" vertical="center" wrapText="1"/>
    </xf>
    <xf numFmtId="0" fontId="15" fillId="2" borderId="1"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1" fillId="2" borderId="3" xfId="0" applyFont="1" applyFill="1" applyBorder="1" applyAlignment="1">
      <alignment horizontal="left" vertical="center"/>
    </xf>
    <xf numFmtId="0" fontId="1" fillId="2" borderId="0" xfId="0" applyFont="1" applyFill="1" applyAlignment="1">
      <alignment horizontal="left" vertical="center"/>
    </xf>
    <xf numFmtId="0" fontId="1" fillId="2" borderId="0" xfId="0" applyFont="1" applyFill="1" applyAlignment="1">
      <alignment horizontal="left"/>
    </xf>
    <xf numFmtId="0" fontId="1" fillId="2" borderId="1" xfId="0" applyFont="1" applyFill="1" applyBorder="1" applyAlignment="1">
      <alignment horizontal="left"/>
    </xf>
    <xf numFmtId="0" fontId="1" fillId="2" borderId="0" xfId="0" applyFont="1" applyFill="1" applyBorder="1" applyAlignment="1">
      <alignment horizontal="left"/>
    </xf>
    <xf numFmtId="0" fontId="9" fillId="2" borderId="12" xfId="0" applyFont="1" applyFill="1" applyBorder="1" applyAlignment="1">
      <alignment horizontal="left" vertical="center" wrapText="1"/>
    </xf>
    <xf numFmtId="0" fontId="9" fillId="2" borderId="0" xfId="0" applyFont="1" applyFill="1" applyBorder="1" applyAlignment="1">
      <alignment horizontal="left" vertical="center" wrapText="1"/>
    </xf>
    <xf numFmtId="0" fontId="1" fillId="2" borderId="3" xfId="0" applyFont="1" applyFill="1" applyBorder="1" applyAlignment="1">
      <alignment horizontal="left"/>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0" xfId="0" applyFont="1" applyFill="1" applyBorder="1" applyAlignment="1">
      <alignment horizontal="center"/>
    </xf>
    <xf numFmtId="0" fontId="9" fillId="2" borderId="11" xfId="0" applyFont="1" applyFill="1" applyBorder="1" applyAlignment="1">
      <alignment horizontal="left" vertical="center" wrapText="1"/>
    </xf>
    <xf numFmtId="0" fontId="1" fillId="2" borderId="0" xfId="0" applyFont="1" applyFill="1" applyAlignment="1">
      <alignment horizontal="left" vertical="center" wrapText="1"/>
    </xf>
    <xf numFmtId="0" fontId="9" fillId="2" borderId="10" xfId="0" applyFont="1" applyFill="1" applyBorder="1" applyAlignment="1">
      <alignment horizontal="left" vertical="center"/>
    </xf>
    <xf numFmtId="0" fontId="9" fillId="2" borderId="11" xfId="0" applyFont="1" applyFill="1" applyBorder="1" applyAlignment="1">
      <alignment horizontal="left" vertical="center"/>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left" vertical="center"/>
    </xf>
    <xf numFmtId="0" fontId="4" fillId="0" borderId="3" xfId="0" applyFont="1" applyBorder="1" applyAlignment="1">
      <alignment horizontal="center" vertical="center"/>
    </xf>
    <xf numFmtId="0" fontId="4" fillId="2" borderId="1" xfId="0" applyFont="1" applyFill="1" applyBorder="1" applyAlignment="1">
      <alignment horizontal="left" vertical="center"/>
    </xf>
    <xf numFmtId="0" fontId="1" fillId="2" borderId="3"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1" xfId="0" applyFont="1" applyFill="1" applyBorder="1" applyAlignment="1">
      <alignment horizontal="center" vertical="center"/>
    </xf>
    <xf numFmtId="164" fontId="4" fillId="2" borderId="3" xfId="0" applyNumberFormat="1" applyFont="1" applyFill="1" applyBorder="1" applyAlignment="1">
      <alignment horizontal="center" vertical="center"/>
    </xf>
    <xf numFmtId="164" fontId="4" fillId="2" borderId="0"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0" fontId="1" fillId="2" borderId="3" xfId="0" applyFont="1" applyFill="1" applyBorder="1" applyAlignment="1">
      <alignment horizontal="left" vertical="center" wrapText="1"/>
    </xf>
    <xf numFmtId="0" fontId="4" fillId="2" borderId="0" xfId="0" applyFont="1" applyFill="1" applyBorder="1" applyAlignment="1">
      <alignment horizontal="left" vertical="center"/>
    </xf>
    <xf numFmtId="0" fontId="2" fillId="2" borderId="3"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1" fillId="2" borderId="1" xfId="0" applyFont="1" applyFill="1" applyBorder="1" applyAlignment="1">
      <alignment horizontal="left"/>
    </xf>
    <xf numFmtId="0" fontId="32" fillId="2" borderId="0"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32" fillId="2" borderId="1" xfId="0" applyFont="1" applyFill="1" applyBorder="1" applyAlignment="1">
      <alignment horizontal="center"/>
    </xf>
    <xf numFmtId="0" fontId="21" fillId="2" borderId="0"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1" fillId="2" borderId="0" xfId="0" applyFont="1" applyFill="1" applyBorder="1" applyAlignment="1">
      <alignment horizontal="center" vertical="center"/>
    </xf>
    <xf numFmtId="0" fontId="21" fillId="2" borderId="12" xfId="0" applyFont="1" applyFill="1" applyBorder="1" applyAlignment="1">
      <alignment horizontal="center" vertical="center"/>
    </xf>
    <xf numFmtId="166" fontId="21" fillId="2" borderId="0" xfId="0" applyNumberFormat="1" applyFont="1" applyFill="1" applyBorder="1" applyAlignment="1">
      <alignment horizontal="center" vertical="center"/>
    </xf>
    <xf numFmtId="166" fontId="21" fillId="2" borderId="12" xfId="0" applyNumberFormat="1" applyFont="1" applyFill="1" applyBorder="1" applyAlignment="1">
      <alignment horizontal="center" vertical="center"/>
    </xf>
    <xf numFmtId="0" fontId="21" fillId="2" borderId="11" xfId="0" applyFont="1" applyFill="1" applyBorder="1" applyAlignment="1">
      <alignment horizontal="center" vertical="center" wrapText="1"/>
    </xf>
    <xf numFmtId="0" fontId="21" fillId="2" borderId="11" xfId="0" applyFont="1" applyFill="1" applyBorder="1" applyAlignment="1">
      <alignment horizontal="center" vertical="center"/>
    </xf>
    <xf numFmtId="166" fontId="21" fillId="2" borderId="11" xfId="0" applyNumberFormat="1" applyFont="1" applyFill="1" applyBorder="1" applyAlignment="1">
      <alignment horizontal="center" vertical="center"/>
    </xf>
    <xf numFmtId="166" fontId="21" fillId="2" borderId="9" xfId="0" applyNumberFormat="1" applyFont="1" applyFill="1" applyBorder="1" applyAlignment="1">
      <alignment horizontal="center" vertical="center"/>
    </xf>
    <xf numFmtId="166" fontId="21" fillId="2" borderId="19" xfId="0" applyNumberFormat="1" applyFont="1" applyFill="1" applyBorder="1" applyAlignment="1">
      <alignment horizontal="center" vertical="center"/>
    </xf>
    <xf numFmtId="166" fontId="21" fillId="2" borderId="1" xfId="0" applyNumberFormat="1" applyFont="1" applyFill="1" applyBorder="1" applyAlignment="1">
      <alignment horizontal="center" vertical="center"/>
    </xf>
    <xf numFmtId="0" fontId="21" fillId="2" borderId="19" xfId="0" applyFont="1" applyFill="1" applyBorder="1" applyAlignment="1">
      <alignment horizontal="center" vertical="center" wrapText="1"/>
    </xf>
    <xf numFmtId="0" fontId="21" fillId="2" borderId="19" xfId="0" applyFont="1" applyFill="1" applyBorder="1" applyAlignment="1">
      <alignment horizontal="center" vertical="center"/>
    </xf>
    <xf numFmtId="0" fontId="21" fillId="2" borderId="9"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9" xfId="0" applyFont="1" applyFill="1" applyBorder="1" applyAlignment="1">
      <alignment horizontal="center" vertical="center"/>
    </xf>
    <xf numFmtId="0" fontId="21" fillId="2" borderId="1" xfId="0" applyFont="1" applyFill="1" applyBorder="1" applyAlignment="1">
      <alignment horizontal="center" vertical="center"/>
    </xf>
    <xf numFmtId="0" fontId="21" fillId="2" borderId="0" xfId="0" applyFont="1" applyFill="1" applyBorder="1" applyAlignment="1">
      <alignment horizontal="left" vertical="center" wrapText="1"/>
    </xf>
    <xf numFmtId="0" fontId="21" fillId="2" borderId="12" xfId="0" applyFont="1" applyFill="1" applyBorder="1" applyAlignment="1">
      <alignment horizontal="left" vertical="center" wrapText="1"/>
    </xf>
    <xf numFmtId="0" fontId="36" fillId="3" borderId="1" xfId="0" applyFont="1" applyFill="1" applyBorder="1" applyAlignment="1">
      <alignment horizontal="left"/>
    </xf>
    <xf numFmtId="0" fontId="1" fillId="2" borderId="0" xfId="0" applyFont="1" applyFill="1" applyAlignment="1">
      <alignment horizontal="center" vertical="center"/>
    </xf>
    <xf numFmtId="0" fontId="29" fillId="2" borderId="0" xfId="0" applyFont="1" applyFill="1" applyBorder="1" applyAlignment="1">
      <alignment vertical="center"/>
    </xf>
    <xf numFmtId="0" fontId="29" fillId="2" borderId="0" xfId="0" applyFont="1" applyFill="1" applyBorder="1" applyAlignment="1">
      <alignment horizontal="center" vertical="center"/>
    </xf>
    <xf numFmtId="0" fontId="29" fillId="0" borderId="0" xfId="0" applyFont="1" applyFill="1" applyBorder="1" applyAlignment="1">
      <alignment vertical="center"/>
    </xf>
    <xf numFmtId="0" fontId="29" fillId="2" borderId="1" xfId="0" applyFont="1" applyFill="1" applyBorder="1" applyAlignment="1">
      <alignment horizontal="left" vertical="center"/>
    </xf>
    <xf numFmtId="0" fontId="37" fillId="2" borderId="0" xfId="0" applyFont="1" applyFill="1" applyBorder="1" applyAlignment="1">
      <alignment horizontal="center" vertical="center" wrapText="1"/>
    </xf>
    <xf numFmtId="0" fontId="37" fillId="2" borderId="3"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2" borderId="1" xfId="0" applyFont="1" applyFill="1" applyBorder="1" applyAlignment="1">
      <alignment horizontal="center" vertical="center" wrapText="1"/>
    </xf>
    <xf numFmtId="164" fontId="29" fillId="2" borderId="0" xfId="0" applyNumberFormat="1" applyFont="1" applyFill="1" applyBorder="1" applyAlignment="1">
      <alignment vertical="center"/>
    </xf>
    <xf numFmtId="164" fontId="29" fillId="2" borderId="0" xfId="0" applyNumberFormat="1" applyFont="1" applyFill="1" applyBorder="1" applyAlignment="1">
      <alignment horizontal="center" vertical="center"/>
    </xf>
    <xf numFmtId="165" fontId="29" fillId="2" borderId="0" xfId="0" applyNumberFormat="1" applyFont="1" applyFill="1" applyBorder="1" applyAlignment="1">
      <alignment horizontal="center" vertical="center"/>
    </xf>
    <xf numFmtId="0" fontId="37" fillId="2" borderId="0" xfId="0" applyFont="1" applyFill="1" applyBorder="1" applyAlignment="1">
      <alignment vertical="center"/>
    </xf>
    <xf numFmtId="0" fontId="37" fillId="0" borderId="0" xfId="0" applyFont="1" applyFill="1" applyBorder="1" applyAlignment="1">
      <alignment vertical="center"/>
    </xf>
    <xf numFmtId="0" fontId="37" fillId="2" borderId="0" xfId="0" applyFont="1" applyFill="1" applyBorder="1" applyAlignment="1">
      <alignment horizontal="center" vertical="center"/>
    </xf>
    <xf numFmtId="0" fontId="37" fillId="0" borderId="0" xfId="0" applyFont="1" applyFill="1" applyBorder="1" applyAlignment="1">
      <alignment horizontal="center" vertical="center"/>
    </xf>
    <xf numFmtId="0" fontId="29" fillId="2" borderId="1" xfId="0" applyFont="1" applyFill="1" applyBorder="1" applyAlignment="1">
      <alignment vertical="center"/>
    </xf>
    <xf numFmtId="0" fontId="29" fillId="2" borderId="1" xfId="0" applyFont="1" applyFill="1" applyBorder="1" applyAlignment="1">
      <alignment horizontal="center" vertical="center"/>
    </xf>
    <xf numFmtId="164" fontId="29" fillId="2" borderId="1" xfId="0" applyNumberFormat="1" applyFont="1" applyFill="1" applyBorder="1" applyAlignment="1">
      <alignment vertical="center"/>
    </xf>
    <xf numFmtId="164" fontId="29" fillId="2" borderId="1" xfId="0" applyNumberFormat="1" applyFont="1" applyFill="1" applyBorder="1" applyAlignment="1">
      <alignment horizontal="center" vertical="center"/>
    </xf>
    <xf numFmtId="165" fontId="29" fillId="2" borderId="1" xfId="0" applyNumberFormat="1" applyFont="1" applyFill="1" applyBorder="1" applyAlignment="1">
      <alignment horizontal="center" vertical="center"/>
    </xf>
    <xf numFmtId="0" fontId="29" fillId="0" borderId="0" xfId="0" applyFont="1" applyFill="1" applyBorder="1" applyAlignment="1">
      <alignment horizontal="center" vertical="center"/>
    </xf>
    <xf numFmtId="165" fontId="1" fillId="2" borderId="3" xfId="0" applyNumberFormat="1" applyFont="1" applyFill="1" applyBorder="1" applyAlignment="1">
      <alignment horizontal="center" vertical="center"/>
    </xf>
    <xf numFmtId="165" fontId="4" fillId="2" borderId="3" xfId="0" applyNumberFormat="1" applyFont="1" applyFill="1" applyBorder="1" applyAlignment="1">
      <alignment horizontal="center" vertical="center"/>
    </xf>
    <xf numFmtId="165" fontId="1" fillId="2" borderId="0" xfId="0" applyNumberFormat="1" applyFont="1" applyFill="1" applyBorder="1" applyAlignment="1">
      <alignment horizontal="center" vertical="center"/>
    </xf>
    <xf numFmtId="165" fontId="4" fillId="2" borderId="0" xfId="0" applyNumberFormat="1" applyFont="1" applyFill="1" applyBorder="1" applyAlignment="1">
      <alignment horizontal="center" vertical="center"/>
    </xf>
    <xf numFmtId="165" fontId="1" fillId="2" borderId="1" xfId="0" applyNumberFormat="1" applyFont="1" applyFill="1" applyBorder="1" applyAlignment="1">
      <alignment horizontal="center" vertical="center"/>
    </xf>
    <xf numFmtId="165" fontId="4" fillId="2" borderId="1" xfId="0" applyNumberFormat="1" applyFont="1" applyFill="1" applyBorder="1" applyAlignment="1">
      <alignment horizontal="center" vertical="center"/>
    </xf>
    <xf numFmtId="0" fontId="1" fillId="2" borderId="3" xfId="0" applyFont="1" applyFill="1" applyBorder="1"/>
    <xf numFmtId="164" fontId="29" fillId="0" borderId="0" xfId="0" applyNumberFormat="1" applyFont="1" applyFill="1" applyBorder="1" applyAlignment="1">
      <alignment vertical="center"/>
    </xf>
    <xf numFmtId="164" fontId="29" fillId="0" borderId="0" xfId="0" applyNumberFormat="1" applyFont="1" applyFill="1" applyBorder="1" applyAlignment="1">
      <alignment horizontal="center" vertical="center"/>
    </xf>
    <xf numFmtId="165" fontId="29" fillId="0" borderId="0" xfId="0" applyNumberFormat="1" applyFont="1" applyFill="1" applyBorder="1" applyAlignment="1">
      <alignment horizontal="center" vertical="center"/>
    </xf>
  </cellXfs>
  <cellStyles count="316">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Normal" xfId="0" builtinId="0"/>
    <cellStyle name="Normal 21" xfId="1"/>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externalLink" Target="externalLinks/externalLink1.xml"/><Relationship Id="rId24" Type="http://schemas.openxmlformats.org/officeDocument/2006/relationships/theme" Target="theme/theme1.xml"/><Relationship Id="rId25" Type="http://schemas.openxmlformats.org/officeDocument/2006/relationships/styles" Target="styles.xml"/><Relationship Id="rId26" Type="http://schemas.openxmlformats.org/officeDocument/2006/relationships/sharedStrings" Target="sharedStrings.xml"/><Relationship Id="rId27"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Macintosh%20HD/Users/Landon/Documents/UW/Dissertation/Dissertation/Tables/Burgener_Elqui_Table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able 1"/>
      <sheetName val="Table 2"/>
      <sheetName val="Table 3"/>
      <sheetName val="Full Data"/>
      <sheetName val="Supplemental Table 1"/>
      <sheetName val="Supplemental Table 2"/>
      <sheetName val="Supplemental Table 3"/>
      <sheetName val="Sheet1"/>
    </sheetNames>
    <sheetDataSet>
      <sheetData sheetId="0"/>
      <sheetData sheetId="1"/>
      <sheetData sheetId="2"/>
      <sheetData sheetId="3">
        <row r="2">
          <cell r="B2">
            <v>150123</v>
          </cell>
          <cell r="D2" t="str">
            <v>Elq13</v>
          </cell>
          <cell r="E2">
            <v>400</v>
          </cell>
          <cell r="F2">
            <v>30</v>
          </cell>
          <cell r="G2">
            <v>-6.7632000000000003</v>
          </cell>
          <cell r="I2">
            <v>-4.6802999999999999</v>
          </cell>
          <cell r="K2">
            <v>5.0015000000000001</v>
          </cell>
          <cell r="L2">
            <v>0.70682</v>
          </cell>
          <cell r="M2">
            <v>1.2848999999999999E-2</v>
          </cell>
          <cell r="N2">
            <v>4.1986999999999997</v>
          </cell>
          <cell r="O2">
            <v>0.63912000000000002</v>
          </cell>
          <cell r="P2">
            <v>100.759</v>
          </cell>
          <cell r="Q2">
            <v>92.951300000000003</v>
          </cell>
        </row>
        <row r="3">
          <cell r="B3">
            <v>150206</v>
          </cell>
          <cell r="D3" t="str">
            <v>Elq13</v>
          </cell>
          <cell r="E3">
            <v>400</v>
          </cell>
          <cell r="F3">
            <v>30</v>
          </cell>
          <cell r="G3">
            <v>-6.7331000000000003</v>
          </cell>
          <cell r="I3">
            <v>-4.6067</v>
          </cell>
          <cell r="K3">
            <v>5.1197999999999997</v>
          </cell>
          <cell r="L3">
            <v>0.7208</v>
          </cell>
          <cell r="M3">
            <v>1.1424999999999999E-2</v>
          </cell>
          <cell r="N3">
            <v>4.2977999999999996</v>
          </cell>
          <cell r="O3">
            <v>0.59001000000000003</v>
          </cell>
          <cell r="P3">
            <v>55.9621</v>
          </cell>
          <cell r="Q3">
            <v>48.285899999999998</v>
          </cell>
        </row>
        <row r="4">
          <cell r="B4">
            <v>150212</v>
          </cell>
          <cell r="D4" t="str">
            <v>Elq13</v>
          </cell>
          <cell r="E4">
            <v>400</v>
          </cell>
          <cell r="F4">
            <v>70</v>
          </cell>
          <cell r="G4">
            <v>-7.617</v>
          </cell>
          <cell r="I4">
            <v>-3.3772000000000002</v>
          </cell>
          <cell r="K4">
            <v>5.52</v>
          </cell>
          <cell r="L4">
            <v>0.73087000000000002</v>
          </cell>
          <cell r="M4">
            <v>1.1694E-2</v>
          </cell>
          <cell r="N4">
            <v>6.5843999999999996</v>
          </cell>
          <cell r="O4">
            <v>0.40171000000000001</v>
          </cell>
          <cell r="P4">
            <v>50.4056</v>
          </cell>
          <cell r="Q4">
            <v>41.131700000000002</v>
          </cell>
        </row>
        <row r="5">
          <cell r="B5">
            <v>150401</v>
          </cell>
          <cell r="D5" t="str">
            <v>Elq13</v>
          </cell>
          <cell r="E5">
            <v>400</v>
          </cell>
          <cell r="F5">
            <v>70</v>
          </cell>
          <cell r="G5">
            <v>-7.5340999999999996</v>
          </cell>
          <cell r="I5">
            <v>-3.2164999999999999</v>
          </cell>
          <cell r="K5">
            <v>5.7324999999999999</v>
          </cell>
          <cell r="L5">
            <v>0.67122999999999999</v>
          </cell>
          <cell r="M5">
            <v>1.5879000000000001E-2</v>
          </cell>
          <cell r="N5">
            <v>6.5542999999999996</v>
          </cell>
          <cell r="O5">
            <v>4.9404000000000003E-2</v>
          </cell>
          <cell r="P5">
            <v>29.778500000000001</v>
          </cell>
          <cell r="Q5">
            <v>20.272400000000001</v>
          </cell>
        </row>
        <row r="6">
          <cell r="B6">
            <v>150402</v>
          </cell>
          <cell r="D6" t="str">
            <v>Elq13</v>
          </cell>
          <cell r="E6">
            <v>400</v>
          </cell>
          <cell r="F6">
            <v>95</v>
          </cell>
          <cell r="G6">
            <v>-8.6595999999999993</v>
          </cell>
          <cell r="I6">
            <v>-3.4910000000000001</v>
          </cell>
          <cell r="K6">
            <v>4.3281999999999998</v>
          </cell>
          <cell r="L6">
            <v>0.68156000000000005</v>
          </cell>
          <cell r="M6">
            <v>1.3254E-2</v>
          </cell>
          <cell r="N6">
            <v>6.0152999999999999</v>
          </cell>
          <cell r="O6">
            <v>6.8820000000000006E-2</v>
          </cell>
          <cell r="P6">
            <v>21.449400000000001</v>
          </cell>
          <cell r="Q6">
            <v>13.7317</v>
          </cell>
        </row>
        <row r="7">
          <cell r="B7">
            <v>150403</v>
          </cell>
          <cell r="D7" t="str">
            <v>Elq13</v>
          </cell>
          <cell r="E7">
            <v>400</v>
          </cell>
          <cell r="F7">
            <v>95</v>
          </cell>
          <cell r="G7">
            <v>-8.6308000000000007</v>
          </cell>
          <cell r="I7">
            <v>-3.4502999999999999</v>
          </cell>
          <cell r="K7">
            <v>4.4382999999999999</v>
          </cell>
          <cell r="L7">
            <v>0.72448999999999997</v>
          </cell>
          <cell r="M7">
            <v>1.1306E-2</v>
          </cell>
          <cell r="N7">
            <v>5.9633000000000003</v>
          </cell>
          <cell r="O7">
            <v>-6.4587000000000006E-2</v>
          </cell>
          <cell r="P7">
            <v>20.730699999999999</v>
          </cell>
          <cell r="Q7">
            <v>12.9064</v>
          </cell>
        </row>
        <row r="8">
          <cell r="B8">
            <v>150401</v>
          </cell>
          <cell r="D8" t="str">
            <v>Elq13</v>
          </cell>
          <cell r="E8">
            <v>400</v>
          </cell>
          <cell r="F8">
            <v>95</v>
          </cell>
          <cell r="G8">
            <v>-8.6355000000000004</v>
          </cell>
          <cell r="I8">
            <v>-3.5303</v>
          </cell>
          <cell r="K8">
            <v>4.3486000000000002</v>
          </cell>
          <cell r="L8">
            <v>0.69667000000000001</v>
          </cell>
          <cell r="M8">
            <v>1.5358E-2</v>
          </cell>
          <cell r="N8">
            <v>5.8030999999999997</v>
          </cell>
          <cell r="O8">
            <v>-6.3392000000000004E-2</v>
          </cell>
          <cell r="P8">
            <v>17.6601</v>
          </cell>
          <cell r="Q8">
            <v>10.0261</v>
          </cell>
        </row>
        <row r="9">
          <cell r="B9">
            <v>150212</v>
          </cell>
          <cell r="D9" t="str">
            <v>Elq13</v>
          </cell>
          <cell r="E9">
            <v>400</v>
          </cell>
          <cell r="F9">
            <v>95</v>
          </cell>
          <cell r="G9">
            <v>-8.5206</v>
          </cell>
          <cell r="I9">
            <v>-3.6654</v>
          </cell>
          <cell r="K9">
            <v>4.3437000000000001</v>
          </cell>
          <cell r="L9">
            <v>0.74307000000000001</v>
          </cell>
          <cell r="M9">
            <v>1.1502999999999999E-2</v>
          </cell>
          <cell r="N9">
            <v>6.0195999999999996</v>
          </cell>
          <cell r="O9">
            <v>0.42220000000000002</v>
          </cell>
          <cell r="P9">
            <v>49.914200000000001</v>
          </cell>
          <cell r="Q9">
            <v>42.1995</v>
          </cell>
        </row>
        <row r="10">
          <cell r="B10">
            <v>131011</v>
          </cell>
          <cell r="D10" t="str">
            <v>Elq13</v>
          </cell>
          <cell r="E10">
            <v>600</v>
          </cell>
          <cell r="F10">
            <v>50</v>
          </cell>
          <cell r="G10">
            <v>-5.9459999999999997</v>
          </cell>
          <cell r="I10">
            <v>-7.8353000000000002</v>
          </cell>
          <cell r="K10">
            <v>2.5773999999999999</v>
          </cell>
          <cell r="L10">
            <v>0.70462999999999998</v>
          </cell>
          <cell r="M10">
            <v>1.4514000000000001E-2</v>
          </cell>
          <cell r="N10">
            <v>-2.0594999999999999</v>
          </cell>
          <cell r="O10">
            <v>0.72694999999999999</v>
          </cell>
          <cell r="P10">
            <v>33.366399999999999</v>
          </cell>
          <cell r="Q10">
            <v>31.704899999999999</v>
          </cell>
        </row>
        <row r="11">
          <cell r="B11">
            <v>131022</v>
          </cell>
          <cell r="D11" t="str">
            <v>Elq13</v>
          </cell>
          <cell r="E11">
            <v>600</v>
          </cell>
          <cell r="F11">
            <v>50</v>
          </cell>
          <cell r="G11">
            <v>-5.9554999999999998</v>
          </cell>
          <cell r="I11">
            <v>-7.7618</v>
          </cell>
          <cell r="K11">
            <v>2.6244000000000001</v>
          </cell>
          <cell r="L11">
            <v>0.68354999999999999</v>
          </cell>
          <cell r="M11">
            <v>1.1318999999999999E-2</v>
          </cell>
          <cell r="N11">
            <v>-2.1322999999999999</v>
          </cell>
          <cell r="O11">
            <v>0.50597000000000003</v>
          </cell>
          <cell r="P11">
            <v>42.130800000000001</v>
          </cell>
          <cell r="Q11">
            <v>40.318300000000001</v>
          </cell>
        </row>
        <row r="12">
          <cell r="B12">
            <v>131112</v>
          </cell>
          <cell r="D12" t="str">
            <v>Elq13</v>
          </cell>
          <cell r="E12">
            <v>600</v>
          </cell>
          <cell r="F12">
            <v>50</v>
          </cell>
          <cell r="G12">
            <v>-5.9273999999999996</v>
          </cell>
          <cell r="I12">
            <v>-7.8846999999999996</v>
          </cell>
          <cell r="K12">
            <v>2.5</v>
          </cell>
          <cell r="L12">
            <v>0.65569999999999995</v>
          </cell>
          <cell r="M12">
            <v>1.0160000000000001E-2</v>
          </cell>
          <cell r="N12">
            <v>-2.7021000000000002</v>
          </cell>
          <cell r="O12">
            <v>0.18204000000000001</v>
          </cell>
          <cell r="P12">
            <v>7.5594999999999999</v>
          </cell>
          <cell r="Q12">
            <v>6.0267999999999997</v>
          </cell>
        </row>
        <row r="13">
          <cell r="B13">
            <v>131115</v>
          </cell>
          <cell r="D13" t="str">
            <v>Elq13</v>
          </cell>
          <cell r="E13">
            <v>600</v>
          </cell>
          <cell r="F13">
            <v>50</v>
          </cell>
          <cell r="G13">
            <v>-5.9641000000000002</v>
          </cell>
          <cell r="I13">
            <v>-7.9215</v>
          </cell>
          <cell r="K13">
            <v>2.4735</v>
          </cell>
          <cell r="L13">
            <v>0.70728999999999997</v>
          </cell>
          <cell r="M13">
            <v>9.5616999999999994E-3</v>
          </cell>
          <cell r="N13">
            <v>-2.3229000000000002</v>
          </cell>
          <cell r="O13">
            <v>0.63668000000000002</v>
          </cell>
          <cell r="P13">
            <v>77.946299999999994</v>
          </cell>
          <cell r="Q13">
            <v>76.427999999999997</v>
          </cell>
        </row>
        <row r="14">
          <cell r="B14">
            <v>140508</v>
          </cell>
          <cell r="D14" t="str">
            <v>Elq13</v>
          </cell>
          <cell r="E14">
            <v>600</v>
          </cell>
          <cell r="F14">
            <v>50</v>
          </cell>
          <cell r="G14">
            <v>-6.1082000000000001</v>
          </cell>
          <cell r="I14">
            <v>-7.5239000000000003</v>
          </cell>
          <cell r="K14">
            <v>2.7010999999999998</v>
          </cell>
          <cell r="L14">
            <v>0.67057</v>
          </cell>
          <cell r="M14">
            <v>1.0697E-2</v>
          </cell>
          <cell r="N14">
            <v>-2.0874999999999999</v>
          </cell>
          <cell r="O14">
            <v>7.2444999999999996E-2</v>
          </cell>
          <cell r="P14">
            <v>22.743400000000001</v>
          </cell>
          <cell r="Q14">
            <v>20.632999999999999</v>
          </cell>
        </row>
        <row r="15">
          <cell r="B15">
            <v>131008</v>
          </cell>
          <cell r="D15" t="str">
            <v>Elq13</v>
          </cell>
          <cell r="E15">
            <v>850</v>
          </cell>
          <cell r="F15">
            <v>50</v>
          </cell>
          <cell r="G15">
            <v>-3.2128000000000001</v>
          </cell>
          <cell r="I15">
            <v>-6.4809000000000001</v>
          </cell>
          <cell r="K15">
            <v>6.6824000000000003</v>
          </cell>
          <cell r="L15">
            <v>0.73265999999999998</v>
          </cell>
          <cell r="M15">
            <v>1.2614999999999999E-2</v>
          </cell>
          <cell r="N15">
            <v>0.96555999999999997</v>
          </cell>
          <cell r="O15">
            <v>1.0165</v>
          </cell>
          <cell r="P15">
            <v>58.862099999999998</v>
          </cell>
          <cell r="Q15">
            <v>51.386299999999999</v>
          </cell>
        </row>
        <row r="16">
          <cell r="B16">
            <v>131011</v>
          </cell>
          <cell r="D16" t="str">
            <v>Elq13</v>
          </cell>
          <cell r="E16">
            <v>850</v>
          </cell>
          <cell r="F16">
            <v>50</v>
          </cell>
          <cell r="G16">
            <v>-3.1839</v>
          </cell>
          <cell r="I16">
            <v>-6.4488000000000003</v>
          </cell>
          <cell r="K16">
            <v>6.6688000000000001</v>
          </cell>
          <cell r="L16">
            <v>0.65117999999999998</v>
          </cell>
          <cell r="M16">
            <v>1.3598000000000001E-2</v>
          </cell>
          <cell r="N16">
            <v>0.81672</v>
          </cell>
          <cell r="O16">
            <v>0.80286999999999997</v>
          </cell>
          <cell r="P16">
            <v>37.296900000000001</v>
          </cell>
          <cell r="Q16">
            <v>29.870899999999999</v>
          </cell>
        </row>
        <row r="17">
          <cell r="B17">
            <v>131022</v>
          </cell>
          <cell r="D17" t="str">
            <v>Elq13</v>
          </cell>
          <cell r="E17">
            <v>850</v>
          </cell>
          <cell r="F17">
            <v>50</v>
          </cell>
          <cell r="G17">
            <v>-3.1326000000000001</v>
          </cell>
          <cell r="I17">
            <v>-6.4196</v>
          </cell>
          <cell r="K17">
            <v>6.7759999999999998</v>
          </cell>
          <cell r="L17">
            <v>0.68005000000000004</v>
          </cell>
          <cell r="M17">
            <v>1.0718999999999999E-2</v>
          </cell>
          <cell r="N17">
            <v>0.78186</v>
          </cell>
          <cell r="O17">
            <v>0.70899999999999996</v>
          </cell>
          <cell r="P17">
            <v>75.114699999999999</v>
          </cell>
          <cell r="Q17">
            <v>67.306799999999996</v>
          </cell>
        </row>
        <row r="18">
          <cell r="B18">
            <v>131108</v>
          </cell>
          <cell r="D18" t="str">
            <v>Elq13</v>
          </cell>
          <cell r="E18">
            <v>850</v>
          </cell>
          <cell r="F18">
            <v>50</v>
          </cell>
          <cell r="G18">
            <v>-3.1840999999999999</v>
          </cell>
          <cell r="I18">
            <v>-6.5842999999999998</v>
          </cell>
          <cell r="K18">
            <v>6.6032000000000002</v>
          </cell>
          <cell r="L18">
            <v>0.73168999999999995</v>
          </cell>
          <cell r="M18">
            <v>1.0414E-2</v>
          </cell>
          <cell r="N18">
            <v>0.34956999999999999</v>
          </cell>
          <cell r="O18">
            <v>0.60834999999999995</v>
          </cell>
          <cell r="P18">
            <v>35.6068</v>
          </cell>
          <cell r="Q18">
            <v>28.478400000000001</v>
          </cell>
        </row>
        <row r="19">
          <cell r="B19">
            <v>131115</v>
          </cell>
          <cell r="D19" t="str">
            <v>Elq13</v>
          </cell>
          <cell r="E19">
            <v>850</v>
          </cell>
          <cell r="F19">
            <v>50</v>
          </cell>
          <cell r="G19">
            <v>-3.1368999999999998</v>
          </cell>
          <cell r="I19">
            <v>-6.5212000000000003</v>
          </cell>
          <cell r="K19">
            <v>6.7064000000000004</v>
          </cell>
          <cell r="L19">
            <v>0.72277000000000002</v>
          </cell>
          <cell r="M19">
            <v>1.1475000000000001E-2</v>
          </cell>
          <cell r="N19">
            <v>0.52698</v>
          </cell>
          <cell r="O19">
            <v>0.65859000000000001</v>
          </cell>
          <cell r="P19">
            <v>63.6877</v>
          </cell>
          <cell r="Q19">
            <v>56.182400000000001</v>
          </cell>
        </row>
        <row r="20">
          <cell r="B20">
            <v>141204</v>
          </cell>
          <cell r="D20" t="str">
            <v>Elq13</v>
          </cell>
          <cell r="E20">
            <v>850</v>
          </cell>
          <cell r="F20">
            <v>50</v>
          </cell>
          <cell r="G20">
            <v>-3.0750999999999999</v>
          </cell>
          <cell r="I20">
            <v>-6.7458</v>
          </cell>
          <cell r="K20">
            <v>6.5057999999999998</v>
          </cell>
          <cell r="L20">
            <v>0.70501999999999998</v>
          </cell>
          <cell r="M20">
            <v>1.2394000000000001E-2</v>
          </cell>
          <cell r="N20">
            <v>-0.24843999999999999</v>
          </cell>
          <cell r="O20">
            <v>0.33468999999999999</v>
          </cell>
          <cell r="P20">
            <v>42.598199999999999</v>
          </cell>
          <cell r="Q20">
            <v>35.645899999999997</v>
          </cell>
        </row>
        <row r="21">
          <cell r="B21">
            <v>141205</v>
          </cell>
          <cell r="D21" t="str">
            <v>Elq13</v>
          </cell>
          <cell r="E21">
            <v>850</v>
          </cell>
          <cell r="F21">
            <v>50</v>
          </cell>
          <cell r="G21">
            <v>-3.0526</v>
          </cell>
          <cell r="I21">
            <v>-6.827</v>
          </cell>
          <cell r="K21">
            <v>6.4302999999999999</v>
          </cell>
          <cell r="L21">
            <v>0.69003999999999999</v>
          </cell>
          <cell r="M21">
            <v>1.2236E-2</v>
          </cell>
          <cell r="N21">
            <v>-0.63846000000000003</v>
          </cell>
          <cell r="O21">
            <v>0.10773000000000001</v>
          </cell>
          <cell r="P21">
            <v>35.932099999999998</v>
          </cell>
          <cell r="Q21">
            <v>29.168700000000001</v>
          </cell>
        </row>
        <row r="22">
          <cell r="B22">
            <v>140312</v>
          </cell>
          <cell r="D22" t="str">
            <v>Elq13</v>
          </cell>
          <cell r="E22">
            <v>1300</v>
          </cell>
          <cell r="F22">
            <v>20</v>
          </cell>
          <cell r="G22">
            <v>2.0806</v>
          </cell>
          <cell r="I22">
            <v>-6.1985999999999999</v>
          </cell>
          <cell r="K22">
            <v>12.1404</v>
          </cell>
          <cell r="L22">
            <v>0.69450000000000001</v>
          </cell>
          <cell r="M22">
            <v>1.0893E-2</v>
          </cell>
          <cell r="N22">
            <v>0.75982000000000005</v>
          </cell>
          <cell r="O22">
            <v>0.21951000000000001</v>
          </cell>
          <cell r="P22">
            <v>52.275799999999997</v>
          </cell>
          <cell r="Q22">
            <v>38.712499999999999</v>
          </cell>
        </row>
        <row r="23">
          <cell r="B23">
            <v>140314</v>
          </cell>
          <cell r="D23" t="str">
            <v>Elq13</v>
          </cell>
          <cell r="E23">
            <v>1300</v>
          </cell>
          <cell r="F23">
            <v>20</v>
          </cell>
          <cell r="G23">
            <v>2.0495000000000001</v>
          </cell>
          <cell r="I23">
            <v>-6.2007000000000003</v>
          </cell>
          <cell r="K23">
            <v>12.1067</v>
          </cell>
          <cell r="L23">
            <v>0.69355</v>
          </cell>
          <cell r="M23">
            <v>1.1398E-2</v>
          </cell>
          <cell r="N23">
            <v>0.98394000000000004</v>
          </cell>
          <cell r="O23">
            <v>0.44782</v>
          </cell>
          <cell r="P23">
            <v>74.540700000000001</v>
          </cell>
          <cell r="Q23">
            <v>60.729100000000003</v>
          </cell>
        </row>
        <row r="24">
          <cell r="B24">
            <v>140326</v>
          </cell>
          <cell r="D24" t="str">
            <v>Elq13</v>
          </cell>
          <cell r="E24">
            <v>1300</v>
          </cell>
          <cell r="F24">
            <v>20</v>
          </cell>
          <cell r="G24">
            <v>2.0596000000000001</v>
          </cell>
          <cell r="I24">
            <v>-6.1550000000000002</v>
          </cell>
          <cell r="K24">
            <v>12.1852</v>
          </cell>
          <cell r="L24">
            <v>0.71574000000000004</v>
          </cell>
          <cell r="M24">
            <v>1.1693E-2</v>
          </cell>
          <cell r="N24">
            <v>1.2758</v>
          </cell>
          <cell r="O24">
            <v>0.64756000000000002</v>
          </cell>
          <cell r="P24">
            <v>146.46190000000001</v>
          </cell>
          <cell r="Q24">
            <v>131.61429999999999</v>
          </cell>
        </row>
        <row r="25">
          <cell r="B25">
            <v>140508</v>
          </cell>
          <cell r="D25" t="str">
            <v>Elq13</v>
          </cell>
          <cell r="E25">
            <v>1300</v>
          </cell>
          <cell r="F25">
            <v>20</v>
          </cell>
          <cell r="G25">
            <v>1.9866999999999999</v>
          </cell>
          <cell r="I25">
            <v>-5.8832000000000004</v>
          </cell>
          <cell r="K25">
            <v>12.3818</v>
          </cell>
          <cell r="L25">
            <v>0.70179999999999998</v>
          </cell>
          <cell r="M25">
            <v>1.059E-2</v>
          </cell>
          <cell r="N25">
            <v>1.6325000000000001</v>
          </cell>
          <cell r="O25">
            <v>0.45749000000000001</v>
          </cell>
          <cell r="P25">
            <v>59.977499999999999</v>
          </cell>
          <cell r="Q25">
            <v>45.750100000000003</v>
          </cell>
        </row>
        <row r="26">
          <cell r="B26">
            <v>140331</v>
          </cell>
          <cell r="D26" t="str">
            <v>Elq13</v>
          </cell>
          <cell r="E26">
            <v>1300</v>
          </cell>
          <cell r="F26">
            <v>20</v>
          </cell>
          <cell r="G26">
            <v>1.9162999999999999</v>
          </cell>
          <cell r="I26">
            <v>-6.1765999999999996</v>
          </cell>
          <cell r="K26">
            <v>12.014200000000001</v>
          </cell>
          <cell r="L26">
            <v>0.70774999999999999</v>
          </cell>
          <cell r="M26">
            <v>1.1124999999999999E-2</v>
          </cell>
          <cell r="N26">
            <v>1.2492000000000001</v>
          </cell>
          <cell r="O26">
            <v>0.66500999999999999</v>
          </cell>
          <cell r="P26">
            <v>113.4237</v>
          </cell>
          <cell r="Q26">
            <v>99.207700000000003</v>
          </cell>
        </row>
        <row r="27">
          <cell r="B27">
            <v>140312</v>
          </cell>
          <cell r="D27" t="str">
            <v>Elq13</v>
          </cell>
          <cell r="E27">
            <v>1300</v>
          </cell>
          <cell r="F27">
            <v>40</v>
          </cell>
          <cell r="G27">
            <v>0.15240999999999999</v>
          </cell>
          <cell r="I27">
            <v>-8.5409000000000006</v>
          </cell>
          <cell r="K27">
            <v>7.8090000000000002</v>
          </cell>
          <cell r="L27">
            <v>0.67979999999999996</v>
          </cell>
          <cell r="M27">
            <v>1.0799E-2</v>
          </cell>
          <cell r="N27">
            <v>-3.9775</v>
          </cell>
          <cell r="O27">
            <v>0.19728999999999999</v>
          </cell>
          <cell r="P27">
            <v>27.296500000000002</v>
          </cell>
          <cell r="Q27">
            <v>20.8186</v>
          </cell>
        </row>
        <row r="28">
          <cell r="B28">
            <v>140314</v>
          </cell>
          <cell r="D28" t="str">
            <v>Elq13</v>
          </cell>
          <cell r="E28">
            <v>1300</v>
          </cell>
          <cell r="F28">
            <v>40</v>
          </cell>
          <cell r="G28">
            <v>0.21023</v>
          </cell>
          <cell r="I28">
            <v>-8.5317000000000007</v>
          </cell>
          <cell r="K28">
            <v>7.8994</v>
          </cell>
          <cell r="L28">
            <v>0.70520000000000005</v>
          </cell>
          <cell r="M28">
            <v>9.9331999999999997E-3</v>
          </cell>
          <cell r="N28">
            <v>-3.9704999999999999</v>
          </cell>
          <cell r="O28">
            <v>0.18551999999999999</v>
          </cell>
          <cell r="P28">
            <v>19.1358</v>
          </cell>
          <cell r="Q28">
            <v>12.631399999999999</v>
          </cell>
        </row>
        <row r="29">
          <cell r="B29">
            <v>140326</v>
          </cell>
          <cell r="D29" t="str">
            <v>Elq13</v>
          </cell>
          <cell r="E29">
            <v>1300</v>
          </cell>
          <cell r="F29">
            <v>40</v>
          </cell>
          <cell r="G29">
            <v>0.10085</v>
          </cell>
          <cell r="I29">
            <v>-8.6044999999999998</v>
          </cell>
          <cell r="K29">
            <v>7.6978</v>
          </cell>
          <cell r="L29">
            <v>0.68525000000000003</v>
          </cell>
          <cell r="M29">
            <v>1.2E-2</v>
          </cell>
          <cell r="N29">
            <v>-3.8748999999999998</v>
          </cell>
          <cell r="O29">
            <v>0.4289</v>
          </cell>
          <cell r="P29">
            <v>40.734299999999998</v>
          </cell>
          <cell r="Q29">
            <v>34.358600000000003</v>
          </cell>
        </row>
        <row r="30">
          <cell r="B30">
            <v>140331</v>
          </cell>
          <cell r="D30" t="str">
            <v>Elq13</v>
          </cell>
          <cell r="E30">
            <v>1300</v>
          </cell>
          <cell r="F30">
            <v>40</v>
          </cell>
          <cell r="G30">
            <v>0.16131999999999999</v>
          </cell>
          <cell r="I30">
            <v>-8.4486000000000008</v>
          </cell>
          <cell r="K30">
            <v>7.9218999999999999</v>
          </cell>
          <cell r="L30">
            <v>0.68903999999999999</v>
          </cell>
          <cell r="M30">
            <v>1.1705999999999999E-2</v>
          </cell>
          <cell r="N30">
            <v>-3.6031</v>
          </cell>
          <cell r="O30">
            <v>0.38718999999999998</v>
          </cell>
          <cell r="P30">
            <v>40.328000000000003</v>
          </cell>
          <cell r="Q30">
            <v>33.5672</v>
          </cell>
        </row>
        <row r="31">
          <cell r="B31">
            <v>140429</v>
          </cell>
          <cell r="D31" t="str">
            <v>Elq13</v>
          </cell>
          <cell r="E31">
            <v>1300</v>
          </cell>
          <cell r="F31">
            <v>40</v>
          </cell>
          <cell r="G31">
            <v>9.6787999999999999E-2</v>
          </cell>
          <cell r="I31">
            <v>-8.3320000000000007</v>
          </cell>
          <cell r="K31">
            <v>7.9939</v>
          </cell>
          <cell r="L31">
            <v>0.70469000000000004</v>
          </cell>
          <cell r="M31">
            <v>1.1597E-2</v>
          </cell>
          <cell r="N31">
            <v>-3.1659999999999999</v>
          </cell>
          <cell r="O31">
            <v>0.59116000000000002</v>
          </cell>
          <cell r="P31">
            <v>67.398099999999999</v>
          </cell>
          <cell r="Q31">
            <v>60.2821</v>
          </cell>
        </row>
        <row r="32">
          <cell r="B32">
            <v>131011</v>
          </cell>
          <cell r="D32" t="str">
            <v>Elq13</v>
          </cell>
          <cell r="E32">
            <v>1300</v>
          </cell>
          <cell r="F32">
            <v>60</v>
          </cell>
          <cell r="G32">
            <v>-3.6800999999999999</v>
          </cell>
          <cell r="I32">
            <v>-10.1517</v>
          </cell>
          <cell r="K32">
            <v>2.3915000000000002</v>
          </cell>
          <cell r="L32">
            <v>0.67608999999999997</v>
          </cell>
          <cell r="M32">
            <v>1.0991000000000001E-2</v>
          </cell>
          <cell r="N32">
            <v>-6.9920999999999998</v>
          </cell>
          <cell r="O32">
            <v>0.43176999999999999</v>
          </cell>
          <cell r="P32">
            <v>9.0686</v>
          </cell>
          <cell r="Q32">
            <v>9.8550000000000004</v>
          </cell>
        </row>
        <row r="33">
          <cell r="B33">
            <v>131022</v>
          </cell>
          <cell r="D33" t="str">
            <v>Elq13</v>
          </cell>
          <cell r="E33">
            <v>1300</v>
          </cell>
          <cell r="F33">
            <v>60</v>
          </cell>
          <cell r="G33">
            <v>-3.6818</v>
          </cell>
          <cell r="I33">
            <v>-10.0275</v>
          </cell>
          <cell r="K33">
            <v>2.5499000000000001</v>
          </cell>
          <cell r="L33">
            <v>0.71111000000000002</v>
          </cell>
          <cell r="M33">
            <v>1.1256E-2</v>
          </cell>
          <cell r="N33">
            <v>-6.1883999999999997</v>
          </cell>
          <cell r="O33">
            <v>0.99038999999999999</v>
          </cell>
          <cell r="P33">
            <v>44.104199999999999</v>
          </cell>
          <cell r="Q33">
            <v>44.658799999999999</v>
          </cell>
        </row>
        <row r="34">
          <cell r="B34">
            <v>131112</v>
          </cell>
          <cell r="D34" t="str">
            <v>Elq13</v>
          </cell>
          <cell r="E34">
            <v>1300</v>
          </cell>
          <cell r="F34">
            <v>60</v>
          </cell>
          <cell r="G34">
            <v>-3.5708000000000002</v>
          </cell>
          <cell r="I34">
            <v>-10.061500000000001</v>
          </cell>
          <cell r="K34">
            <v>2.6391</v>
          </cell>
          <cell r="L34">
            <v>0.72804999999999997</v>
          </cell>
          <cell r="M34">
            <v>1.0260999999999999E-2</v>
          </cell>
          <cell r="N34">
            <v>-4.6543000000000001</v>
          </cell>
          <cell r="O34">
            <v>2.6038999999999999</v>
          </cell>
          <cell r="P34">
            <v>83.1554</v>
          </cell>
          <cell r="Q34">
            <v>83.685699999999997</v>
          </cell>
        </row>
        <row r="35">
          <cell r="B35">
            <v>131115</v>
          </cell>
          <cell r="D35" t="str">
            <v>Elq13</v>
          </cell>
          <cell r="E35">
            <v>1300</v>
          </cell>
          <cell r="F35">
            <v>60</v>
          </cell>
          <cell r="G35">
            <v>-3.6488999999999998</v>
          </cell>
          <cell r="I35">
            <v>-10.0654</v>
          </cell>
          <cell r="K35">
            <v>2.5560999999999998</v>
          </cell>
          <cell r="L35">
            <v>0.72531000000000001</v>
          </cell>
          <cell r="M35">
            <v>1.1531E-2</v>
          </cell>
          <cell r="N35">
            <v>-6.5039999999999996</v>
          </cell>
          <cell r="O35">
            <v>0.74887999999999999</v>
          </cell>
          <cell r="P35">
            <v>47.139299999999999</v>
          </cell>
          <cell r="Q35">
            <v>47.741100000000003</v>
          </cell>
        </row>
        <row r="36">
          <cell r="B36">
            <v>140429</v>
          </cell>
          <cell r="D36" t="str">
            <v>Elq13</v>
          </cell>
          <cell r="E36">
            <v>1300</v>
          </cell>
          <cell r="F36">
            <v>60</v>
          </cell>
          <cell r="G36">
            <v>-3.6263999999999998</v>
          </cell>
          <cell r="I36">
            <v>-9.9778000000000002</v>
          </cell>
          <cell r="K36">
            <v>2.6185</v>
          </cell>
          <cell r="L36">
            <v>0.67701999999999996</v>
          </cell>
          <cell r="M36">
            <v>1.0633E-2</v>
          </cell>
          <cell r="N36">
            <v>-6.8918999999999997</v>
          </cell>
          <cell r="O36">
            <v>0.18132000000000001</v>
          </cell>
          <cell r="P36">
            <v>16.121300000000002</v>
          </cell>
          <cell r="Q36">
            <v>16.5016</v>
          </cell>
        </row>
        <row r="37">
          <cell r="B37">
            <v>140508</v>
          </cell>
          <cell r="D37" t="str">
            <v>Elq13</v>
          </cell>
          <cell r="E37">
            <v>1300</v>
          </cell>
          <cell r="F37">
            <v>60</v>
          </cell>
          <cell r="G37">
            <v>-3.7618999999999998</v>
          </cell>
          <cell r="I37">
            <v>-9.9219000000000008</v>
          </cell>
          <cell r="K37">
            <v>2.5630999999999999</v>
          </cell>
          <cell r="L37">
            <v>0.69799</v>
          </cell>
          <cell r="M37">
            <v>1.0644000000000001E-2</v>
          </cell>
          <cell r="N37">
            <v>-6.6185999999999998</v>
          </cell>
          <cell r="O37">
            <v>0.34425</v>
          </cell>
          <cell r="P37">
            <v>25.984100000000002</v>
          </cell>
          <cell r="Q37">
            <v>26.392700000000001</v>
          </cell>
        </row>
        <row r="38">
          <cell r="B38">
            <v>140326</v>
          </cell>
          <cell r="D38" t="str">
            <v>Elq13</v>
          </cell>
          <cell r="E38">
            <v>1300</v>
          </cell>
          <cell r="F38">
            <v>80</v>
          </cell>
          <cell r="G38">
            <v>-2.8795000000000002</v>
          </cell>
          <cell r="I38">
            <v>-10.6921</v>
          </cell>
          <cell r="K38">
            <v>2.6200999999999999</v>
          </cell>
          <cell r="L38">
            <v>0.68303000000000003</v>
          </cell>
          <cell r="M38">
            <v>1.172E-2</v>
          </cell>
          <cell r="N38">
            <v>-7.8941999999999997</v>
          </cell>
          <cell r="O38">
            <v>0.61038000000000003</v>
          </cell>
          <cell r="P38">
            <v>51.152200000000001</v>
          </cell>
          <cell r="Q38">
            <v>52.271799999999999</v>
          </cell>
        </row>
        <row r="39">
          <cell r="B39">
            <v>140403</v>
          </cell>
          <cell r="D39" t="str">
            <v>Elq13</v>
          </cell>
          <cell r="E39">
            <v>1300</v>
          </cell>
          <cell r="F39">
            <v>80</v>
          </cell>
          <cell r="G39">
            <v>-2.8317000000000001</v>
          </cell>
          <cell r="I39">
            <v>-10.748699999999999</v>
          </cell>
          <cell r="K39">
            <v>2.5988000000000002</v>
          </cell>
          <cell r="L39">
            <v>0.67273000000000005</v>
          </cell>
          <cell r="M39">
            <v>1.0259000000000001E-2</v>
          </cell>
          <cell r="N39">
            <v>-8.1509</v>
          </cell>
          <cell r="O39">
            <v>0.46562999999999999</v>
          </cell>
          <cell r="P39">
            <v>75.125699999999995</v>
          </cell>
          <cell r="Q39">
            <v>76.343199999999996</v>
          </cell>
        </row>
        <row r="40">
          <cell r="B40">
            <v>140408</v>
          </cell>
          <cell r="D40" t="str">
            <v>Elq13</v>
          </cell>
          <cell r="E40">
            <v>1300</v>
          </cell>
          <cell r="F40">
            <v>80</v>
          </cell>
          <cell r="G40">
            <v>-2.9348999999999998</v>
          </cell>
          <cell r="I40">
            <v>-10.83</v>
          </cell>
          <cell r="K40">
            <v>2.4598</v>
          </cell>
          <cell r="L40">
            <v>0.72119999999999995</v>
          </cell>
          <cell r="M40">
            <v>1.3089999999999999E-2</v>
          </cell>
          <cell r="N40">
            <v>-8.1013000000000002</v>
          </cell>
          <cell r="O40">
            <v>0.68042000000000002</v>
          </cell>
          <cell r="P40">
            <v>133.61580000000001</v>
          </cell>
          <cell r="Q40">
            <v>135.2063</v>
          </cell>
        </row>
        <row r="41">
          <cell r="B41">
            <v>140429</v>
          </cell>
          <cell r="D41" t="str">
            <v>Elq13</v>
          </cell>
          <cell r="E41">
            <v>1300</v>
          </cell>
          <cell r="F41">
            <v>80</v>
          </cell>
          <cell r="G41">
            <v>-2.9011</v>
          </cell>
          <cell r="I41">
            <v>-10.661799999999999</v>
          </cell>
          <cell r="K41">
            <v>2.6358999999999999</v>
          </cell>
          <cell r="L41">
            <v>0.68901000000000001</v>
          </cell>
          <cell r="M41">
            <v>1.1058999999999999E-2</v>
          </cell>
          <cell r="N41">
            <v>-8.0388999999999999</v>
          </cell>
          <cell r="O41">
            <v>0.40331</v>
          </cell>
          <cell r="P41">
            <v>17.141200000000001</v>
          </cell>
          <cell r="Q41">
            <v>18.1828</v>
          </cell>
        </row>
        <row r="42">
          <cell r="B42">
            <v>140314</v>
          </cell>
          <cell r="D42" t="str">
            <v>Elq13</v>
          </cell>
          <cell r="E42">
            <v>1300</v>
          </cell>
          <cell r="F42">
            <v>100</v>
          </cell>
          <cell r="G42">
            <v>-3.2524999999999999</v>
          </cell>
          <cell r="I42">
            <v>-10.9376</v>
          </cell>
          <cell r="K42">
            <v>1.9937</v>
          </cell>
          <cell r="L42">
            <v>0.67435</v>
          </cell>
          <cell r="M42">
            <v>1.0370000000000001E-2</v>
          </cell>
          <cell r="N42">
            <v>-8.7278000000000002</v>
          </cell>
          <cell r="O42">
            <v>0.26713999999999999</v>
          </cell>
          <cell r="P42">
            <v>11.3391</v>
          </cell>
          <cell r="Q42">
            <v>13.297599999999999</v>
          </cell>
        </row>
        <row r="43">
          <cell r="B43">
            <v>140326</v>
          </cell>
          <cell r="D43" t="str">
            <v>Elq13</v>
          </cell>
          <cell r="E43">
            <v>1300</v>
          </cell>
          <cell r="F43">
            <v>100</v>
          </cell>
          <cell r="G43">
            <v>-3.2608999999999999</v>
          </cell>
          <cell r="I43">
            <v>-10.9382</v>
          </cell>
          <cell r="K43">
            <v>1.9914000000000001</v>
          </cell>
          <cell r="L43">
            <v>0.68115000000000003</v>
          </cell>
          <cell r="M43">
            <v>1.3110999999999999E-2</v>
          </cell>
          <cell r="N43">
            <v>-8.7804000000000002</v>
          </cell>
          <cell r="O43">
            <v>0.21523999999999999</v>
          </cell>
          <cell r="P43">
            <v>-7.0186999999999999</v>
          </cell>
          <cell r="Q43">
            <v>-5.0872000000000002</v>
          </cell>
        </row>
        <row r="44">
          <cell r="B44">
            <v>140403</v>
          </cell>
          <cell r="D44" t="str">
            <v>Elq13</v>
          </cell>
          <cell r="E44">
            <v>1300</v>
          </cell>
          <cell r="F44">
            <v>100</v>
          </cell>
          <cell r="G44">
            <v>-3.3441999999999998</v>
          </cell>
          <cell r="I44">
            <v>-10.985099999999999</v>
          </cell>
          <cell r="K44">
            <v>1.8692</v>
          </cell>
          <cell r="L44">
            <v>0.68925999999999998</v>
          </cell>
          <cell r="M44">
            <v>1.1873E-2</v>
          </cell>
          <cell r="N44">
            <v>-8.4276999999999997</v>
          </cell>
          <cell r="O44">
            <v>0.66627999999999998</v>
          </cell>
          <cell r="P44">
            <v>54.863799999999998</v>
          </cell>
          <cell r="Q44">
            <v>57.107500000000002</v>
          </cell>
        </row>
        <row r="45">
          <cell r="B45">
            <v>140508</v>
          </cell>
          <cell r="D45" t="str">
            <v>Elq13</v>
          </cell>
          <cell r="E45">
            <v>1300</v>
          </cell>
          <cell r="F45">
            <v>100</v>
          </cell>
          <cell r="G45">
            <v>-3.5653999999999999</v>
          </cell>
          <cell r="I45">
            <v>-10.7577</v>
          </cell>
          <cell r="K45">
            <v>1.877</v>
          </cell>
          <cell r="L45">
            <v>0.67879</v>
          </cell>
          <cell r="M45">
            <v>1.0966999999999999E-2</v>
          </cell>
          <cell r="N45">
            <v>-8.3023000000000007</v>
          </cell>
          <cell r="O45">
            <v>0.33431</v>
          </cell>
          <cell r="P45">
            <v>15.7493</v>
          </cell>
          <cell r="Q45">
            <v>17.667400000000001</v>
          </cell>
        </row>
        <row r="46">
          <cell r="B46">
            <v>131008</v>
          </cell>
          <cell r="D46" t="str">
            <v>Elq13</v>
          </cell>
          <cell r="E46">
            <v>1500</v>
          </cell>
          <cell r="F46">
            <v>50</v>
          </cell>
          <cell r="G46">
            <v>-0.42103000000000002</v>
          </cell>
          <cell r="I46">
            <v>-9.9004999999999992</v>
          </cell>
          <cell r="K46">
            <v>5.8703000000000003</v>
          </cell>
          <cell r="L46">
            <v>0.70481000000000005</v>
          </cell>
          <cell r="M46">
            <v>1.0577E-2</v>
          </cell>
          <cell r="N46">
            <v>-5.8505000000000003</v>
          </cell>
          <cell r="O46">
            <v>1.0596000000000001</v>
          </cell>
          <cell r="P46">
            <v>51.546500000000002</v>
          </cell>
          <cell r="Q46">
            <v>48.389299999999999</v>
          </cell>
        </row>
        <row r="47">
          <cell r="B47">
            <v>131011</v>
          </cell>
          <cell r="D47" t="str">
            <v>Elq13</v>
          </cell>
          <cell r="E47">
            <v>1500</v>
          </cell>
          <cell r="F47">
            <v>50</v>
          </cell>
          <cell r="G47">
            <v>-0.36546000000000001</v>
          </cell>
          <cell r="I47">
            <v>-9.9395000000000007</v>
          </cell>
          <cell r="K47">
            <v>5.8376999999999999</v>
          </cell>
          <cell r="L47">
            <v>0.65395999999999999</v>
          </cell>
          <cell r="M47">
            <v>1.1417999999999999E-2</v>
          </cell>
          <cell r="N47">
            <v>-6.5876000000000001</v>
          </cell>
          <cell r="O47">
            <v>0.39600000000000002</v>
          </cell>
          <cell r="P47">
            <v>7.6398000000000001</v>
          </cell>
          <cell r="Q47">
            <v>4.6352000000000002</v>
          </cell>
        </row>
        <row r="48">
          <cell r="B48">
            <v>131022</v>
          </cell>
          <cell r="D48" t="str">
            <v>Elq13</v>
          </cell>
          <cell r="E48">
            <v>1500</v>
          </cell>
          <cell r="F48">
            <v>50</v>
          </cell>
          <cell r="G48">
            <v>-0.38995000000000002</v>
          </cell>
          <cell r="I48">
            <v>-9.9512999999999998</v>
          </cell>
          <cell r="K48">
            <v>5.8547000000000002</v>
          </cell>
          <cell r="L48">
            <v>0.71184000000000003</v>
          </cell>
          <cell r="M48">
            <v>1.1736E-2</v>
          </cell>
          <cell r="N48">
            <v>-6.2179000000000002</v>
          </cell>
          <cell r="O48">
            <v>0.79227999999999998</v>
          </cell>
          <cell r="P48">
            <v>40.592599999999997</v>
          </cell>
          <cell r="Q48">
            <v>37.5413</v>
          </cell>
        </row>
        <row r="49">
          <cell r="B49">
            <v>140429</v>
          </cell>
          <cell r="D49" t="str">
            <v>Elq13</v>
          </cell>
          <cell r="E49">
            <v>1500</v>
          </cell>
          <cell r="F49">
            <v>50</v>
          </cell>
          <cell r="G49">
            <v>-0.43219999999999997</v>
          </cell>
          <cell r="I49">
            <v>-9.9253999999999998</v>
          </cell>
          <cell r="K49">
            <v>5.7935999999999996</v>
          </cell>
          <cell r="L49">
            <v>0.66744999999999999</v>
          </cell>
          <cell r="M49">
            <v>9.9906000000000005E-3</v>
          </cell>
          <cell r="N49">
            <v>-6.4286000000000003</v>
          </cell>
          <cell r="O49">
            <v>0.52803</v>
          </cell>
          <cell r="P49">
            <v>59.440600000000003</v>
          </cell>
          <cell r="Q49">
            <v>56.325099999999999</v>
          </cell>
        </row>
        <row r="50">
          <cell r="B50">
            <v>131108</v>
          </cell>
          <cell r="D50" t="str">
            <v>Elq13</v>
          </cell>
          <cell r="E50">
            <v>1500</v>
          </cell>
          <cell r="F50">
            <v>50</v>
          </cell>
          <cell r="G50">
            <v>-0.33917000000000003</v>
          </cell>
          <cell r="I50">
            <v>-10.123699999999999</v>
          </cell>
          <cell r="K50">
            <v>5.7224000000000004</v>
          </cell>
          <cell r="L50">
            <v>0.70750000000000002</v>
          </cell>
          <cell r="M50">
            <v>1.1417999999999999E-2</v>
          </cell>
          <cell r="N50">
            <v>-6.3794000000000004</v>
          </cell>
          <cell r="O50">
            <v>0.97758</v>
          </cell>
          <cell r="P50">
            <v>81.941100000000006</v>
          </cell>
          <cell r="Q50">
            <v>79.091399999999993</v>
          </cell>
        </row>
        <row r="51">
          <cell r="B51">
            <v>140513</v>
          </cell>
          <cell r="D51" t="str">
            <v>Elq13</v>
          </cell>
          <cell r="E51">
            <v>1500</v>
          </cell>
          <cell r="F51">
            <v>50</v>
          </cell>
          <cell r="G51">
            <v>-0.46294999999999997</v>
          </cell>
          <cell r="I51">
            <v>-9.7753999999999994</v>
          </cell>
          <cell r="K51">
            <v>5.9298000000000002</v>
          </cell>
          <cell r="L51">
            <v>0.68015999999999999</v>
          </cell>
          <cell r="M51">
            <v>1.0144E-2</v>
          </cell>
          <cell r="N51">
            <v>-6.0875000000000004</v>
          </cell>
          <cell r="O51">
            <v>0.56867999999999996</v>
          </cell>
          <cell r="P51">
            <v>77.231200000000001</v>
          </cell>
          <cell r="Q51">
            <v>73.774000000000001</v>
          </cell>
        </row>
        <row r="52">
          <cell r="B52">
            <v>140627</v>
          </cell>
          <cell r="D52" t="str">
            <v>Elq13</v>
          </cell>
          <cell r="E52">
            <v>1700</v>
          </cell>
          <cell r="F52">
            <v>50</v>
          </cell>
          <cell r="G52">
            <v>-3.4855</v>
          </cell>
          <cell r="I52">
            <v>-11.8081</v>
          </cell>
          <cell r="K52">
            <v>0.79386999999999996</v>
          </cell>
          <cell r="L52">
            <v>0.68730000000000002</v>
          </cell>
          <cell r="M52">
            <v>1.1246000000000001E-2</v>
          </cell>
          <cell r="N52">
            <v>-9.8290000000000006</v>
          </cell>
          <cell r="O52">
            <v>0.91639000000000004</v>
          </cell>
          <cell r="P52">
            <v>64.294300000000007</v>
          </cell>
          <cell r="Q52">
            <v>68.573599999999999</v>
          </cell>
        </row>
        <row r="53">
          <cell r="B53">
            <v>140911</v>
          </cell>
          <cell r="D53" t="str">
            <v>Elq13</v>
          </cell>
          <cell r="E53">
            <v>1700</v>
          </cell>
          <cell r="F53">
            <v>50</v>
          </cell>
          <cell r="G53">
            <v>-3.4081000000000001</v>
          </cell>
          <cell r="I53">
            <v>-12.098699999999999</v>
          </cell>
          <cell r="K53">
            <v>0.66451000000000005</v>
          </cell>
          <cell r="L53">
            <v>0.69518000000000002</v>
          </cell>
          <cell r="M53">
            <v>9.9109000000000003E-3</v>
          </cell>
          <cell r="N53">
            <v>-11.324199999999999</v>
          </cell>
          <cell r="O53">
            <v>-8.0800000000000004E-3</v>
          </cell>
          <cell r="P53">
            <v>-1.9347000000000001</v>
          </cell>
          <cell r="Q53">
            <v>2.5057</v>
          </cell>
        </row>
        <row r="54">
          <cell r="B54">
            <v>140919</v>
          </cell>
          <cell r="D54" t="str">
            <v>Elq13</v>
          </cell>
          <cell r="E54">
            <v>1700</v>
          </cell>
          <cell r="F54">
            <v>50</v>
          </cell>
          <cell r="G54">
            <v>-3.4544000000000001</v>
          </cell>
          <cell r="I54">
            <v>-12.112399999999999</v>
          </cell>
          <cell r="K54">
            <v>0.60614000000000001</v>
          </cell>
          <cell r="L54">
            <v>0.69616</v>
          </cell>
          <cell r="M54">
            <v>1.0052E-2</v>
          </cell>
          <cell r="N54">
            <v>-10.777200000000001</v>
          </cell>
          <cell r="O54">
            <v>0.57298000000000004</v>
          </cell>
          <cell r="P54">
            <v>121.764</v>
          </cell>
          <cell r="Q54">
            <v>126.8438</v>
          </cell>
        </row>
        <row r="55">
          <cell r="B55">
            <v>140911</v>
          </cell>
          <cell r="D55" t="str">
            <v>Elq13</v>
          </cell>
          <cell r="E55">
            <v>1700</v>
          </cell>
          <cell r="F55">
            <v>50</v>
          </cell>
          <cell r="G55">
            <v>-3.2866</v>
          </cell>
          <cell r="I55">
            <v>-12.0505</v>
          </cell>
          <cell r="K55">
            <v>0.84496000000000004</v>
          </cell>
          <cell r="L55">
            <v>0.70782</v>
          </cell>
          <cell r="M55">
            <v>1.2293E-2</v>
          </cell>
          <cell r="N55">
            <v>-11.0975</v>
          </cell>
          <cell r="O55">
            <v>0.12307999999999999</v>
          </cell>
          <cell r="P55">
            <v>15.7738</v>
          </cell>
          <cell r="Q55">
            <v>20.069400000000002</v>
          </cell>
        </row>
        <row r="56">
          <cell r="B56">
            <v>140319</v>
          </cell>
          <cell r="D56" t="str">
            <v>Elq13</v>
          </cell>
          <cell r="E56">
            <v>1924</v>
          </cell>
          <cell r="F56">
            <v>20</v>
          </cell>
          <cell r="G56">
            <v>2.8738999999999999</v>
          </cell>
          <cell r="I56">
            <v>-8.5164000000000009</v>
          </cell>
          <cell r="K56">
            <v>10.513199999999999</v>
          </cell>
          <cell r="L56">
            <v>0.68815000000000004</v>
          </cell>
          <cell r="M56">
            <v>1.1166000000000001E-2</v>
          </cell>
          <cell r="N56">
            <v>-3.8363999999999998</v>
          </cell>
          <cell r="O56">
            <v>0.27753</v>
          </cell>
          <cell r="P56">
            <v>37.860700000000001</v>
          </cell>
          <cell r="Q56">
            <v>28.4543</v>
          </cell>
        </row>
        <row r="57">
          <cell r="B57">
            <v>140326</v>
          </cell>
          <cell r="D57" t="str">
            <v>Elq13</v>
          </cell>
          <cell r="E57">
            <v>1924</v>
          </cell>
          <cell r="F57">
            <v>20</v>
          </cell>
          <cell r="G57">
            <v>2.6945999999999999</v>
          </cell>
          <cell r="I57">
            <v>-8.8146000000000004</v>
          </cell>
          <cell r="K57">
            <v>10.0505</v>
          </cell>
          <cell r="L57">
            <v>0.71148999999999996</v>
          </cell>
          <cell r="M57">
            <v>1.0704E-2</v>
          </cell>
          <cell r="N57">
            <v>-4.0724999999999998</v>
          </cell>
          <cell r="O57">
            <v>0.64248000000000005</v>
          </cell>
          <cell r="P57">
            <v>62.721499999999999</v>
          </cell>
          <cell r="Q57">
            <v>53.913699999999999</v>
          </cell>
        </row>
        <row r="58">
          <cell r="B58">
            <v>140403</v>
          </cell>
          <cell r="D58" t="str">
            <v>Elq13</v>
          </cell>
          <cell r="E58">
            <v>1924</v>
          </cell>
          <cell r="F58">
            <v>20</v>
          </cell>
          <cell r="G58">
            <v>2.9929999999999999</v>
          </cell>
          <cell r="I58">
            <v>-8.6874000000000002</v>
          </cell>
          <cell r="K58">
            <v>10.460800000000001</v>
          </cell>
          <cell r="L58">
            <v>0.69664999999999999</v>
          </cell>
          <cell r="M58">
            <v>9.8192999999999996E-3</v>
          </cell>
          <cell r="N58">
            <v>-3.9036</v>
          </cell>
          <cell r="O58">
            <v>0.55444000000000004</v>
          </cell>
          <cell r="P58">
            <v>61.617100000000001</v>
          </cell>
          <cell r="Q58">
            <v>52.234400000000001</v>
          </cell>
        </row>
        <row r="59">
          <cell r="B59">
            <v>140408</v>
          </cell>
          <cell r="D59" t="str">
            <v>Elq13</v>
          </cell>
          <cell r="E59">
            <v>1924</v>
          </cell>
          <cell r="F59">
            <v>20</v>
          </cell>
          <cell r="G59">
            <v>3.0926</v>
          </cell>
          <cell r="I59">
            <v>-8.4857999999999993</v>
          </cell>
          <cell r="K59">
            <v>10.79</v>
          </cell>
          <cell r="L59">
            <v>0.72024999999999995</v>
          </cell>
          <cell r="M59">
            <v>1.1493E-2</v>
          </cell>
          <cell r="N59">
            <v>-3.6423999999999999</v>
          </cell>
          <cell r="O59">
            <v>0.40983999999999998</v>
          </cell>
          <cell r="P59">
            <v>56.502200000000002</v>
          </cell>
          <cell r="Q59">
            <v>46.634399999999999</v>
          </cell>
        </row>
        <row r="60">
          <cell r="B60">
            <v>140429</v>
          </cell>
          <cell r="D60" t="str">
            <v>Elq13</v>
          </cell>
          <cell r="E60">
            <v>1924</v>
          </cell>
          <cell r="F60">
            <v>20</v>
          </cell>
          <cell r="G60">
            <v>2.7263999999999999</v>
          </cell>
          <cell r="I60">
            <v>-8.6928999999999998</v>
          </cell>
          <cell r="K60">
            <v>10.1813</v>
          </cell>
          <cell r="L60">
            <v>0.68364000000000003</v>
          </cell>
          <cell r="M60">
            <v>1.0529E-2</v>
          </cell>
          <cell r="N60">
            <v>-3.7065999999999999</v>
          </cell>
          <cell r="O60">
            <v>0.76444000000000001</v>
          </cell>
          <cell r="P60">
            <v>76.931299999999993</v>
          </cell>
          <cell r="Q60">
            <v>67.710899999999995</v>
          </cell>
        </row>
        <row r="61">
          <cell r="N61">
            <v>-2.4664999999999999</v>
          </cell>
          <cell r="P61">
            <v>195.07849999999999</v>
          </cell>
        </row>
        <row r="62">
          <cell r="B62">
            <v>140319</v>
          </cell>
          <cell r="D62" t="str">
            <v>Elq13</v>
          </cell>
          <cell r="E62">
            <v>1924</v>
          </cell>
          <cell r="F62">
            <v>40</v>
          </cell>
          <cell r="G62">
            <v>1.6294</v>
          </cell>
          <cell r="I62">
            <v>-9.1440999999999999</v>
          </cell>
          <cell r="K62">
            <v>8.6416000000000004</v>
          </cell>
          <cell r="L62">
            <v>0.68759999999999999</v>
          </cell>
          <cell r="M62">
            <v>1.1605000000000001E-2</v>
          </cell>
          <cell r="N62">
            <v>-4.8071999999999999</v>
          </cell>
          <cell r="O62">
            <v>0.57345000000000002</v>
          </cell>
          <cell r="P62">
            <v>53.494300000000003</v>
          </cell>
          <cell r="Q62">
            <v>46.573700000000002</v>
          </cell>
        </row>
        <row r="63">
          <cell r="B63">
            <v>140403</v>
          </cell>
          <cell r="D63" t="str">
            <v>Elq13</v>
          </cell>
          <cell r="E63">
            <v>1924</v>
          </cell>
          <cell r="F63">
            <v>40</v>
          </cell>
          <cell r="G63">
            <v>1.6267</v>
          </cell>
          <cell r="I63">
            <v>-9.3267000000000007</v>
          </cell>
          <cell r="K63">
            <v>8.4372000000000007</v>
          </cell>
          <cell r="L63">
            <v>0.67422000000000004</v>
          </cell>
          <cell r="M63">
            <v>1.0133E-2</v>
          </cell>
          <cell r="N63">
            <v>-5.1538000000000004</v>
          </cell>
          <cell r="O63">
            <v>0.59340000000000004</v>
          </cell>
          <cell r="P63">
            <v>69.820099999999996</v>
          </cell>
          <cell r="Q63">
            <v>63.187600000000003</v>
          </cell>
        </row>
        <row r="64">
          <cell r="B64">
            <v>140501</v>
          </cell>
          <cell r="D64" t="str">
            <v>Elq13</v>
          </cell>
          <cell r="E64">
            <v>1924</v>
          </cell>
          <cell r="F64">
            <v>40</v>
          </cell>
          <cell r="G64">
            <v>1.6053999999999999</v>
          </cell>
          <cell r="I64">
            <v>-9.0305999999999997</v>
          </cell>
          <cell r="K64">
            <v>8.7378999999999998</v>
          </cell>
          <cell r="L64">
            <v>0.69003000000000003</v>
          </cell>
          <cell r="M64">
            <v>1.0861000000000001E-2</v>
          </cell>
          <cell r="N64">
            <v>-4.2782999999999998</v>
          </cell>
          <cell r="O64">
            <v>0.87631999999999999</v>
          </cell>
          <cell r="P64">
            <v>112.73779999999999</v>
          </cell>
          <cell r="Q64">
            <v>105.205</v>
          </cell>
        </row>
        <row r="65">
          <cell r="N65">
            <v>-3.3407</v>
          </cell>
          <cell r="P65">
            <v>95.583600000000004</v>
          </cell>
        </row>
        <row r="66">
          <cell r="B66">
            <v>131011</v>
          </cell>
          <cell r="D66" t="str">
            <v>Elq13</v>
          </cell>
          <cell r="E66">
            <v>1924</v>
          </cell>
          <cell r="F66">
            <v>60</v>
          </cell>
          <cell r="G66">
            <v>-0.68886000000000003</v>
          </cell>
          <cell r="I66">
            <v>-10.5329</v>
          </cell>
          <cell r="K66">
            <v>4.9461000000000004</v>
          </cell>
          <cell r="L66">
            <v>0.69525999999999999</v>
          </cell>
          <cell r="M66">
            <v>1.0773E-2</v>
          </cell>
          <cell r="N66">
            <v>-2.8380000000000001</v>
          </cell>
          <cell r="O66">
            <v>5.3769</v>
          </cell>
          <cell r="P66">
            <v>17.6508</v>
          </cell>
          <cell r="Q66">
            <v>16.163</v>
          </cell>
        </row>
        <row r="67">
          <cell r="B67">
            <v>131025</v>
          </cell>
          <cell r="D67" t="str">
            <v>Elq13</v>
          </cell>
          <cell r="E67">
            <v>1924</v>
          </cell>
          <cell r="F67">
            <v>60</v>
          </cell>
          <cell r="G67">
            <v>-0.70699000000000001</v>
          </cell>
          <cell r="I67">
            <v>-10.504899999999999</v>
          </cell>
          <cell r="K67">
            <v>4.9413</v>
          </cell>
          <cell r="L67">
            <v>0.67779999999999996</v>
          </cell>
          <cell r="M67">
            <v>1.0274E-2</v>
          </cell>
          <cell r="N67">
            <v>-7.5042</v>
          </cell>
          <cell r="O67">
            <v>0.61573999999999995</v>
          </cell>
          <cell r="P67">
            <v>33.229199999999999</v>
          </cell>
          <cell r="Q67">
            <v>31.68</v>
          </cell>
        </row>
        <row r="68">
          <cell r="B68">
            <v>131112</v>
          </cell>
          <cell r="D68" t="str">
            <v>Elq13</v>
          </cell>
          <cell r="E68">
            <v>1924</v>
          </cell>
          <cell r="F68">
            <v>60</v>
          </cell>
          <cell r="G68">
            <v>-0.65224000000000004</v>
          </cell>
          <cell r="I68">
            <v>-10.569699999999999</v>
          </cell>
          <cell r="K68">
            <v>4.9508000000000001</v>
          </cell>
          <cell r="L68">
            <v>0.70269999999999999</v>
          </cell>
          <cell r="M68">
            <v>1.0113E-2</v>
          </cell>
          <cell r="N68">
            <v>-7.0846</v>
          </cell>
          <cell r="O68">
            <v>1.1696</v>
          </cell>
          <cell r="P68">
            <v>50.427799999999998</v>
          </cell>
          <cell r="Q68">
            <v>48.933199999999999</v>
          </cell>
        </row>
        <row r="69">
          <cell r="B69">
            <v>140501</v>
          </cell>
          <cell r="D69" t="str">
            <v>Elq13</v>
          </cell>
          <cell r="E69">
            <v>1924</v>
          </cell>
          <cell r="F69">
            <v>60</v>
          </cell>
          <cell r="G69">
            <v>-0.70228000000000002</v>
          </cell>
          <cell r="I69">
            <v>-10.474600000000001</v>
          </cell>
          <cell r="K69">
            <v>4.9828000000000001</v>
          </cell>
          <cell r="L69">
            <v>0.68945000000000001</v>
          </cell>
          <cell r="M69">
            <v>1.1279000000000001E-2</v>
          </cell>
          <cell r="N69">
            <v>-7.2876000000000003</v>
          </cell>
          <cell r="O69">
            <v>0.77281999999999995</v>
          </cell>
          <cell r="P69">
            <v>83.447000000000003</v>
          </cell>
          <cell r="Q69">
            <v>81.753699999999995</v>
          </cell>
        </row>
        <row r="70">
          <cell r="B70">
            <v>140513</v>
          </cell>
          <cell r="D70" t="str">
            <v>Elq13</v>
          </cell>
          <cell r="E70">
            <v>1924</v>
          </cell>
          <cell r="F70">
            <v>60</v>
          </cell>
          <cell r="G70">
            <v>-0.73436000000000001</v>
          </cell>
          <cell r="I70">
            <v>-10.472300000000001</v>
          </cell>
          <cell r="K70">
            <v>4.9527999999999999</v>
          </cell>
          <cell r="L70">
            <v>0.68927000000000005</v>
          </cell>
          <cell r="M70">
            <v>9.6191999999999996E-3</v>
          </cell>
          <cell r="N70">
            <v>-7.6384999999999996</v>
          </cell>
          <cell r="O70">
            <v>0.41460000000000002</v>
          </cell>
          <cell r="P70">
            <v>36.364199999999997</v>
          </cell>
          <cell r="Q70">
            <v>34.772300000000001</v>
          </cell>
        </row>
        <row r="71">
          <cell r="B71">
            <v>140319</v>
          </cell>
          <cell r="D71" t="str">
            <v>Elq13</v>
          </cell>
          <cell r="E71">
            <v>1924</v>
          </cell>
          <cell r="F71">
            <v>80</v>
          </cell>
          <cell r="G71">
            <v>-1.6930000000000001</v>
          </cell>
          <cell r="I71">
            <v>-10.8765</v>
          </cell>
          <cell r="K71">
            <v>3.5766</v>
          </cell>
          <cell r="L71">
            <v>0.66703999999999997</v>
          </cell>
          <cell r="M71">
            <v>1.0413E-2</v>
          </cell>
          <cell r="N71">
            <v>-8.4655000000000005</v>
          </cell>
          <cell r="O71">
            <v>0.40155000000000002</v>
          </cell>
          <cell r="P71">
            <v>13.8513</v>
          </cell>
          <cell r="Q71">
            <v>14.0954</v>
          </cell>
        </row>
        <row r="72">
          <cell r="B72">
            <v>140326</v>
          </cell>
          <cell r="D72" t="str">
            <v>Elq13</v>
          </cell>
          <cell r="E72">
            <v>1924</v>
          </cell>
          <cell r="F72">
            <v>80</v>
          </cell>
          <cell r="G72">
            <v>-1.6856</v>
          </cell>
          <cell r="I72">
            <v>-11.0204</v>
          </cell>
          <cell r="K72">
            <v>3.4457</v>
          </cell>
          <cell r="L72">
            <v>0.67793999999999999</v>
          </cell>
          <cell r="M72">
            <v>1.0166E-2</v>
          </cell>
          <cell r="N72">
            <v>-8.5310000000000006</v>
          </cell>
          <cell r="O72">
            <v>0.62617</v>
          </cell>
          <cell r="P72">
            <v>44.313200000000002</v>
          </cell>
          <cell r="Q72">
            <v>44.862200000000001</v>
          </cell>
        </row>
        <row r="73">
          <cell r="B73">
            <v>140408</v>
          </cell>
          <cell r="D73" t="str">
            <v>Elq13</v>
          </cell>
          <cell r="E73">
            <v>1924</v>
          </cell>
          <cell r="F73">
            <v>80</v>
          </cell>
          <cell r="G73">
            <v>-1.7009000000000001</v>
          </cell>
          <cell r="I73">
            <v>-10.9466</v>
          </cell>
          <cell r="K73">
            <v>3.5205000000000002</v>
          </cell>
          <cell r="L73">
            <v>0.69232000000000005</v>
          </cell>
          <cell r="M73">
            <v>1.1277000000000001E-2</v>
          </cell>
          <cell r="N73">
            <v>-8.5829000000000004</v>
          </cell>
          <cell r="O73">
            <v>0.42464000000000002</v>
          </cell>
          <cell r="P73">
            <v>12.4879</v>
          </cell>
          <cell r="Q73">
            <v>12.883100000000001</v>
          </cell>
        </row>
        <row r="74">
          <cell r="B74">
            <v>140501</v>
          </cell>
          <cell r="D74" t="str">
            <v>Elq13</v>
          </cell>
          <cell r="E74">
            <v>1924</v>
          </cell>
          <cell r="F74">
            <v>80</v>
          </cell>
          <cell r="G74">
            <v>-1.7253000000000001</v>
          </cell>
          <cell r="I74">
            <v>-10.680899999999999</v>
          </cell>
          <cell r="K74">
            <v>3.7677</v>
          </cell>
          <cell r="L74">
            <v>0.68910000000000005</v>
          </cell>
          <cell r="M74">
            <v>1.0621E-2</v>
          </cell>
          <cell r="N74">
            <v>-8.0275999999999996</v>
          </cell>
          <cell r="O74">
            <v>0.44801999999999997</v>
          </cell>
          <cell r="P74">
            <v>31.538900000000002</v>
          </cell>
          <cell r="Q74">
            <v>31.413900000000002</v>
          </cell>
        </row>
        <row r="75">
          <cell r="B75">
            <v>140403</v>
          </cell>
          <cell r="D75" t="str">
            <v>Elq13</v>
          </cell>
          <cell r="E75">
            <v>1924</v>
          </cell>
          <cell r="F75">
            <v>80</v>
          </cell>
          <cell r="G75">
            <v>-1.6309</v>
          </cell>
          <cell r="I75">
            <v>-10.992800000000001</v>
          </cell>
          <cell r="K75">
            <v>3.5076000000000001</v>
          </cell>
          <cell r="L75">
            <v>0.65668000000000004</v>
          </cell>
          <cell r="M75">
            <v>1.1127E-2</v>
          </cell>
          <cell r="N75">
            <v>-8.6190999999999995</v>
          </cell>
          <cell r="O75">
            <v>0.48115000000000002</v>
          </cell>
          <cell r="P75">
            <v>20.9437</v>
          </cell>
          <cell r="Q75">
            <v>21.3657</v>
          </cell>
        </row>
        <row r="76">
          <cell r="B76">
            <v>140326</v>
          </cell>
          <cell r="D76" t="str">
            <v>Elq13</v>
          </cell>
          <cell r="E76">
            <v>1924</v>
          </cell>
          <cell r="F76">
            <v>100</v>
          </cell>
          <cell r="G76">
            <v>-2.3498999999999999</v>
          </cell>
          <cell r="I76">
            <v>-11.274699999999999</v>
          </cell>
          <cell r="K76">
            <v>2.5417999999999998</v>
          </cell>
          <cell r="L76">
            <v>0.68703999999999998</v>
          </cell>
          <cell r="M76">
            <v>1.1158E-2</v>
          </cell>
          <cell r="N76">
            <v>-9.1431000000000004</v>
          </cell>
          <cell r="O76">
            <v>0.52519000000000005</v>
          </cell>
          <cell r="P76">
            <v>23.281400000000001</v>
          </cell>
          <cell r="Q76">
            <v>25.029499999999999</v>
          </cell>
        </row>
        <row r="77">
          <cell r="B77">
            <v>140403</v>
          </cell>
          <cell r="D77" t="str">
            <v>Elq13</v>
          </cell>
          <cell r="E77">
            <v>1924</v>
          </cell>
          <cell r="F77">
            <v>100</v>
          </cell>
          <cell r="G77">
            <v>-2.3243</v>
          </cell>
          <cell r="I77">
            <v>-11.499599999999999</v>
          </cell>
          <cell r="K77">
            <v>2.3132999999999999</v>
          </cell>
          <cell r="L77">
            <v>0.66402000000000005</v>
          </cell>
          <cell r="M77">
            <v>1.0952999999999999E-2</v>
          </cell>
          <cell r="N77">
            <v>-9.5085999999999995</v>
          </cell>
          <cell r="O77">
            <v>0.61060999999999999</v>
          </cell>
          <cell r="P77">
            <v>34.5105</v>
          </cell>
          <cell r="Q77">
            <v>36.722700000000003</v>
          </cell>
        </row>
        <row r="78">
          <cell r="B78">
            <v>140408</v>
          </cell>
          <cell r="D78" t="str">
            <v>Elq13</v>
          </cell>
          <cell r="E78">
            <v>1924</v>
          </cell>
          <cell r="F78">
            <v>100</v>
          </cell>
          <cell r="G78">
            <v>-2.3643000000000001</v>
          </cell>
          <cell r="I78">
            <v>-11.409000000000001</v>
          </cell>
          <cell r="K78">
            <v>2.3853</v>
          </cell>
          <cell r="L78">
            <v>0.68274000000000001</v>
          </cell>
          <cell r="M78">
            <v>1.0315E-2</v>
          </cell>
          <cell r="N78">
            <v>-9.3722999999999992</v>
          </cell>
          <cell r="O78">
            <v>0.56533</v>
          </cell>
          <cell r="P78">
            <v>6.1948999999999996</v>
          </cell>
          <cell r="Q78">
            <v>8.2010000000000005</v>
          </cell>
        </row>
        <row r="79">
          <cell r="B79">
            <v>140501</v>
          </cell>
          <cell r="D79" t="str">
            <v>Elq13</v>
          </cell>
          <cell r="E79">
            <v>1924</v>
          </cell>
          <cell r="F79">
            <v>100</v>
          </cell>
          <cell r="G79">
            <v>-2.3847999999999998</v>
          </cell>
          <cell r="I79">
            <v>-11.244899999999999</v>
          </cell>
          <cell r="K79">
            <v>2.5198</v>
          </cell>
          <cell r="L79">
            <v>0.66720000000000002</v>
          </cell>
          <cell r="M79">
            <v>9.8098000000000005E-3</v>
          </cell>
          <cell r="N79">
            <v>-9.1136999999999997</v>
          </cell>
          <cell r="O79">
            <v>0.49486999999999998</v>
          </cell>
          <cell r="P79">
            <v>18.57</v>
          </cell>
          <cell r="Q79">
            <v>20.284099999999999</v>
          </cell>
        </row>
        <row r="80">
          <cell r="B80">
            <v>140919</v>
          </cell>
          <cell r="D80" t="str">
            <v>Elq13</v>
          </cell>
          <cell r="E80">
            <v>2100</v>
          </cell>
          <cell r="F80">
            <v>50</v>
          </cell>
          <cell r="G80">
            <v>9.9886000000000003E-2</v>
          </cell>
          <cell r="I80">
            <v>-11.8803</v>
          </cell>
          <cell r="K80">
            <v>4.3072999999999997</v>
          </cell>
          <cell r="L80">
            <v>0.68140000000000001</v>
          </cell>
          <cell r="M80">
            <v>1.0685999999999999E-2</v>
          </cell>
          <cell r="N80">
            <v>-10.403700000000001</v>
          </cell>
          <cell r="O80">
            <v>0.46531</v>
          </cell>
          <cell r="P80">
            <v>19.809100000000001</v>
          </cell>
          <cell r="Q80">
            <v>20.287099999999999</v>
          </cell>
        </row>
        <row r="81">
          <cell r="B81">
            <v>140627</v>
          </cell>
          <cell r="D81" t="str">
            <v>Elq13</v>
          </cell>
          <cell r="E81">
            <v>2100</v>
          </cell>
          <cell r="F81">
            <v>50</v>
          </cell>
          <cell r="G81">
            <v>9.3745999999999996E-2</v>
          </cell>
          <cell r="I81">
            <v>-11.6493</v>
          </cell>
          <cell r="K81">
            <v>4.4318</v>
          </cell>
          <cell r="L81">
            <v>0.69240000000000002</v>
          </cell>
          <cell r="M81">
            <v>1.094E-2</v>
          </cell>
          <cell r="N81">
            <v>-9.6479999999999997</v>
          </cell>
          <cell r="O81">
            <v>0.76200000000000001</v>
          </cell>
          <cell r="P81">
            <v>34.817500000000003</v>
          </cell>
          <cell r="Q81">
            <v>34.943399999999997</v>
          </cell>
        </row>
        <row r="82">
          <cell r="B82">
            <v>140911</v>
          </cell>
          <cell r="D82" t="str">
            <v>Elq13</v>
          </cell>
          <cell r="E82">
            <v>2100</v>
          </cell>
          <cell r="F82">
            <v>50</v>
          </cell>
          <cell r="G82">
            <v>0.1242</v>
          </cell>
          <cell r="I82">
            <v>-11.8118</v>
          </cell>
          <cell r="K82">
            <v>4.4039999999999999</v>
          </cell>
          <cell r="L82">
            <v>0.68384</v>
          </cell>
          <cell r="M82">
            <v>1.2801E-2</v>
          </cell>
          <cell r="N82">
            <v>-10.5829</v>
          </cell>
          <cell r="O82">
            <v>0.1457</v>
          </cell>
          <cell r="P82">
            <v>15.4971</v>
          </cell>
          <cell r="Q82">
            <v>15.807700000000001</v>
          </cell>
        </row>
        <row r="83">
          <cell r="B83">
            <v>140923</v>
          </cell>
          <cell r="D83" t="str">
            <v>Elq13</v>
          </cell>
          <cell r="E83">
            <v>2300</v>
          </cell>
          <cell r="F83">
            <v>50</v>
          </cell>
          <cell r="G83">
            <v>0.10518</v>
          </cell>
          <cell r="I83">
            <v>-13.7614</v>
          </cell>
          <cell r="K83">
            <v>2.3956</v>
          </cell>
          <cell r="L83">
            <v>0.70999000000000001</v>
          </cell>
          <cell r="M83">
            <v>1.0659999999999999E-2</v>
          </cell>
          <cell r="N83">
            <v>-14.1312</v>
          </cell>
          <cell r="O83">
            <v>0.49863000000000002</v>
          </cell>
          <cell r="P83">
            <v>19.797999999999998</v>
          </cell>
          <cell r="Q83">
            <v>24.162400000000002</v>
          </cell>
        </row>
        <row r="84">
          <cell r="B84">
            <v>141204</v>
          </cell>
          <cell r="D84" t="str">
            <v>Elq13</v>
          </cell>
          <cell r="E84">
            <v>2300</v>
          </cell>
          <cell r="F84">
            <v>50</v>
          </cell>
          <cell r="G84">
            <v>9.3678999999999998E-2</v>
          </cell>
          <cell r="I84">
            <v>-13.763299999999999</v>
          </cell>
          <cell r="K84">
            <v>2.3656999999999999</v>
          </cell>
          <cell r="L84">
            <v>0.70399</v>
          </cell>
          <cell r="M84">
            <v>1.1062000000000001E-2</v>
          </cell>
          <cell r="N84">
            <v>-14.3408</v>
          </cell>
          <cell r="O84">
            <v>0.28971000000000002</v>
          </cell>
          <cell r="P84">
            <v>11.999499999999999</v>
          </cell>
          <cell r="Q84">
            <v>16.345500000000001</v>
          </cell>
        </row>
        <row r="85">
          <cell r="B85">
            <v>141205</v>
          </cell>
          <cell r="D85" t="str">
            <v>Elq13</v>
          </cell>
          <cell r="E85">
            <v>2300</v>
          </cell>
          <cell r="F85">
            <v>50</v>
          </cell>
          <cell r="G85">
            <v>8.8904999999999998E-2</v>
          </cell>
          <cell r="I85">
            <v>-13.7174</v>
          </cell>
          <cell r="K85">
            <v>2.3946999999999998</v>
          </cell>
          <cell r="L85">
            <v>0.68908000000000003</v>
          </cell>
          <cell r="M85">
            <v>1.0914999999999999E-2</v>
          </cell>
          <cell r="N85">
            <v>-14.1435</v>
          </cell>
          <cell r="O85">
            <v>0.39704</v>
          </cell>
          <cell r="P85">
            <v>14.7949</v>
          </cell>
          <cell r="Q85">
            <v>19.062999999999999</v>
          </cell>
        </row>
        <row r="86">
          <cell r="B86">
            <v>140327</v>
          </cell>
          <cell r="D86" t="str">
            <v>Elq13</v>
          </cell>
          <cell r="E86">
            <v>2700</v>
          </cell>
          <cell r="F86">
            <v>20</v>
          </cell>
          <cell r="G86">
            <v>5.5228000000000002</v>
          </cell>
          <cell r="I86">
            <v>-8.7775999999999996</v>
          </cell>
          <cell r="K86">
            <v>12.8734</v>
          </cell>
          <cell r="L86">
            <v>0.72167999999999999</v>
          </cell>
          <cell r="M86">
            <v>1.2078E-2</v>
          </cell>
          <cell r="N86">
            <v>-3.8632</v>
          </cell>
          <cell r="O86">
            <v>0.76568000000000003</v>
          </cell>
          <cell r="P86">
            <v>158.0265</v>
          </cell>
          <cell r="Q86">
            <v>145.1063</v>
          </cell>
        </row>
        <row r="87">
          <cell r="B87">
            <v>140410</v>
          </cell>
          <cell r="D87" t="str">
            <v>Elq13</v>
          </cell>
          <cell r="E87">
            <v>2700</v>
          </cell>
          <cell r="F87">
            <v>20</v>
          </cell>
          <cell r="G87">
            <v>5.4694000000000003</v>
          </cell>
          <cell r="I87">
            <v>-8.7306000000000008</v>
          </cell>
          <cell r="K87">
            <v>12.8843</v>
          </cell>
          <cell r="L87">
            <v>0.73658999999999997</v>
          </cell>
          <cell r="M87">
            <v>1.0897E-2</v>
          </cell>
          <cell r="N87">
            <v>-3.5861000000000001</v>
          </cell>
          <cell r="O87">
            <v>0.94947000000000004</v>
          </cell>
          <cell r="P87">
            <v>170.32089999999999</v>
          </cell>
          <cell r="Q87">
            <v>157.21610000000001</v>
          </cell>
        </row>
        <row r="88">
          <cell r="B88">
            <v>140819</v>
          </cell>
          <cell r="D88" t="str">
            <v>Elq13</v>
          </cell>
          <cell r="E88">
            <v>2700</v>
          </cell>
          <cell r="F88">
            <v>20</v>
          </cell>
          <cell r="G88">
            <v>5.3304</v>
          </cell>
          <cell r="I88">
            <v>-8.9625000000000004</v>
          </cell>
          <cell r="K88">
            <v>12.5207</v>
          </cell>
          <cell r="L88">
            <v>0.75209000000000004</v>
          </cell>
          <cell r="M88">
            <v>1.1311999999999999E-2</v>
          </cell>
          <cell r="N88">
            <v>-4.3651</v>
          </cell>
          <cell r="O88">
            <v>0.63517000000000001</v>
          </cell>
          <cell r="P88">
            <v>66.877499999999998</v>
          </cell>
          <cell r="Q88">
            <v>55.566299999999998</v>
          </cell>
        </row>
        <row r="89">
          <cell r="B89">
            <v>140819</v>
          </cell>
          <cell r="D89" t="str">
            <v>Elq13</v>
          </cell>
          <cell r="E89">
            <v>2700</v>
          </cell>
          <cell r="F89">
            <v>20</v>
          </cell>
          <cell r="G89">
            <v>5.3433000000000002</v>
          </cell>
          <cell r="I89">
            <v>-9.0002999999999993</v>
          </cell>
          <cell r="K89">
            <v>12.465999999999999</v>
          </cell>
          <cell r="L89">
            <v>0.72272000000000003</v>
          </cell>
          <cell r="M89">
            <v>1.0751E-2</v>
          </cell>
          <cell r="N89">
            <v>-4.3587999999999996</v>
          </cell>
          <cell r="O89">
            <v>0.71774000000000004</v>
          </cell>
          <cell r="P89">
            <v>73.992800000000003</v>
          </cell>
          <cell r="Q89">
            <v>62.674100000000003</v>
          </cell>
        </row>
        <row r="90">
          <cell r="B90">
            <v>140919</v>
          </cell>
          <cell r="D90" t="str">
            <v>Elq13</v>
          </cell>
          <cell r="E90">
            <v>2700</v>
          </cell>
          <cell r="F90">
            <v>20</v>
          </cell>
          <cell r="G90">
            <v>5.5016999999999996</v>
          </cell>
          <cell r="I90">
            <v>-9.1576000000000004</v>
          </cell>
          <cell r="K90">
            <v>12.467499999999999</v>
          </cell>
          <cell r="L90">
            <v>0.73306000000000004</v>
          </cell>
          <cell r="M90">
            <v>1.1639E-2</v>
          </cell>
          <cell r="N90">
            <v>-4.7496999999999998</v>
          </cell>
          <cell r="O90">
            <v>0.64142999999999994</v>
          </cell>
          <cell r="P90">
            <v>64.516800000000003</v>
          </cell>
          <cell r="Q90">
            <v>53.465000000000003</v>
          </cell>
        </row>
        <row r="91">
          <cell r="B91">
            <v>140325</v>
          </cell>
          <cell r="D91" t="str">
            <v>Elq13</v>
          </cell>
          <cell r="E91">
            <v>2700</v>
          </cell>
          <cell r="F91">
            <v>40</v>
          </cell>
          <cell r="G91">
            <v>3.1669999999999998</v>
          </cell>
          <cell r="I91">
            <v>-12.113099999999999</v>
          </cell>
          <cell r="K91">
            <v>7.0944000000000003</v>
          </cell>
          <cell r="L91">
            <v>0.71035999999999999</v>
          </cell>
          <cell r="M91">
            <v>1.2638999999999999E-2</v>
          </cell>
          <cell r="N91">
            <v>-10.575699999999999</v>
          </cell>
          <cell r="O91">
            <v>0.74892999999999998</v>
          </cell>
          <cell r="P91">
            <v>48.858600000000003</v>
          </cell>
          <cell r="Q91">
            <v>46.619599999999998</v>
          </cell>
        </row>
        <row r="92">
          <cell r="B92">
            <v>140327</v>
          </cell>
          <cell r="D92" t="str">
            <v>Elq13</v>
          </cell>
          <cell r="E92">
            <v>2700</v>
          </cell>
          <cell r="F92">
            <v>40</v>
          </cell>
          <cell r="G92">
            <v>3.141</v>
          </cell>
          <cell r="I92">
            <v>-12.155900000000001</v>
          </cell>
          <cell r="K92">
            <v>7.0343</v>
          </cell>
          <cell r="L92">
            <v>0.72074000000000005</v>
          </cell>
          <cell r="M92">
            <v>1.1771E-2</v>
          </cell>
          <cell r="N92">
            <v>-10.487299999999999</v>
          </cell>
          <cell r="O92">
            <v>0.92508999999999997</v>
          </cell>
          <cell r="P92">
            <v>89.465500000000006</v>
          </cell>
          <cell r="Q92">
            <v>87.265699999999995</v>
          </cell>
        </row>
        <row r="93">
          <cell r="B93">
            <v>140501</v>
          </cell>
          <cell r="D93" t="str">
            <v>Elq13</v>
          </cell>
          <cell r="E93">
            <v>2700</v>
          </cell>
          <cell r="F93">
            <v>40</v>
          </cell>
          <cell r="G93">
            <v>3.1248999999999998</v>
          </cell>
          <cell r="I93">
            <v>-11.94</v>
          </cell>
          <cell r="K93">
            <v>7.2294</v>
          </cell>
          <cell r="L93">
            <v>0.70694000000000001</v>
          </cell>
          <cell r="M93">
            <v>1.1391E-2</v>
          </cell>
          <cell r="N93">
            <v>-10.178599999999999</v>
          </cell>
          <cell r="O93">
            <v>0.80035000000000001</v>
          </cell>
          <cell r="P93">
            <v>43.852699999999999</v>
          </cell>
          <cell r="Q93">
            <v>41.3035</v>
          </cell>
        </row>
        <row r="94">
          <cell r="B94">
            <v>140919</v>
          </cell>
          <cell r="D94" t="str">
            <v>Elq13</v>
          </cell>
          <cell r="E94">
            <v>2700</v>
          </cell>
          <cell r="F94">
            <v>40</v>
          </cell>
          <cell r="G94">
            <v>3.2696999999999998</v>
          </cell>
          <cell r="I94">
            <v>-12.2211</v>
          </cell>
          <cell r="K94">
            <v>7.0877999999999997</v>
          </cell>
          <cell r="L94">
            <v>0.71694000000000002</v>
          </cell>
          <cell r="M94">
            <v>1.1480000000000001E-2</v>
          </cell>
          <cell r="N94">
            <v>-10.992800000000001</v>
          </cell>
          <cell r="O94">
            <v>0.54508000000000001</v>
          </cell>
          <cell r="P94">
            <v>31.855499999999999</v>
          </cell>
          <cell r="Q94">
            <v>29.773399999999999</v>
          </cell>
        </row>
        <row r="95">
          <cell r="B95">
            <v>131025</v>
          </cell>
          <cell r="D95" t="str">
            <v>Elq13</v>
          </cell>
          <cell r="E95">
            <v>2700</v>
          </cell>
          <cell r="F95">
            <v>60</v>
          </cell>
          <cell r="G95">
            <v>2.7004999999999999</v>
          </cell>
          <cell r="I95">
            <v>-12.905900000000001</v>
          </cell>
          <cell r="K95">
            <v>5.8097000000000003</v>
          </cell>
          <cell r="L95">
            <v>0.69747999999999999</v>
          </cell>
          <cell r="M95">
            <v>1.1021E-2</v>
          </cell>
          <cell r="N95">
            <v>-11.6813</v>
          </cell>
          <cell r="O95">
            <v>1.2373000000000001</v>
          </cell>
          <cell r="P95">
            <v>64.132000000000005</v>
          </cell>
          <cell r="Q95">
            <v>64.063199999999995</v>
          </cell>
        </row>
        <row r="96">
          <cell r="B96">
            <v>131029</v>
          </cell>
          <cell r="D96" t="str">
            <v>Elq13</v>
          </cell>
          <cell r="E96">
            <v>2700</v>
          </cell>
          <cell r="F96">
            <v>60</v>
          </cell>
          <cell r="G96">
            <v>2.6896</v>
          </cell>
          <cell r="I96">
            <v>-13.017799999999999</v>
          </cell>
          <cell r="K96">
            <v>5.6932999999999998</v>
          </cell>
          <cell r="L96">
            <v>0.70860000000000001</v>
          </cell>
          <cell r="M96">
            <v>1.0381E-2</v>
          </cell>
          <cell r="N96">
            <v>-11.990500000000001</v>
          </cell>
          <cell r="O96">
            <v>1.1508</v>
          </cell>
          <cell r="P96">
            <v>54.132199999999997</v>
          </cell>
          <cell r="Q96">
            <v>54.313699999999997</v>
          </cell>
        </row>
        <row r="97">
          <cell r="B97">
            <v>140501</v>
          </cell>
          <cell r="D97" t="str">
            <v>Elq13</v>
          </cell>
          <cell r="E97">
            <v>2700</v>
          </cell>
          <cell r="F97">
            <v>60</v>
          </cell>
          <cell r="G97">
            <v>2.706</v>
          </cell>
          <cell r="I97">
            <v>-12.9049</v>
          </cell>
          <cell r="K97">
            <v>5.8048999999999999</v>
          </cell>
          <cell r="L97">
            <v>0.69067000000000001</v>
          </cell>
          <cell r="M97">
            <v>1.2975E-2</v>
          </cell>
          <cell r="N97">
            <v>-12.164</v>
          </cell>
          <cell r="O97">
            <v>0.74619999999999997</v>
          </cell>
          <cell r="P97">
            <v>35.752200000000002</v>
          </cell>
          <cell r="Q97">
            <v>35.6753</v>
          </cell>
        </row>
        <row r="98">
          <cell r="B98">
            <v>131012</v>
          </cell>
          <cell r="D98" t="str">
            <v>Elq13</v>
          </cell>
          <cell r="E98">
            <v>2700</v>
          </cell>
          <cell r="F98">
            <v>60</v>
          </cell>
          <cell r="G98">
            <v>2.742</v>
          </cell>
          <cell r="I98">
            <v>-13.004</v>
          </cell>
          <cell r="K98">
            <v>5.7251000000000003</v>
          </cell>
          <cell r="L98">
            <v>0.67215000000000003</v>
          </cell>
          <cell r="M98">
            <v>1.1809999999999999E-2</v>
          </cell>
          <cell r="N98">
            <v>-11.403499999999999</v>
          </cell>
          <cell r="O98">
            <v>1.7175</v>
          </cell>
          <cell r="P98">
            <v>16.718499999999999</v>
          </cell>
          <cell r="Q98">
            <v>16.809200000000001</v>
          </cell>
        </row>
        <row r="99">
          <cell r="B99">
            <v>140325</v>
          </cell>
          <cell r="D99" t="str">
            <v>Elq13</v>
          </cell>
          <cell r="E99">
            <v>2700</v>
          </cell>
          <cell r="F99">
            <v>80</v>
          </cell>
          <cell r="G99">
            <v>2.2627000000000002</v>
          </cell>
          <cell r="I99">
            <v>-13.8637</v>
          </cell>
          <cell r="K99">
            <v>4.3776999999999999</v>
          </cell>
          <cell r="L99">
            <v>0.68947000000000003</v>
          </cell>
          <cell r="M99">
            <v>1.221E-2</v>
          </cell>
          <cell r="N99">
            <v>-14.1187</v>
          </cell>
          <cell r="O99">
            <v>0.70906999999999998</v>
          </cell>
          <cell r="P99">
            <v>29.273700000000002</v>
          </cell>
          <cell r="Q99">
            <v>31.6554</v>
          </cell>
        </row>
        <row r="100">
          <cell r="B100">
            <v>140327</v>
          </cell>
          <cell r="D100" t="str">
            <v>Elq13</v>
          </cell>
          <cell r="E100">
            <v>2700</v>
          </cell>
          <cell r="F100">
            <v>80</v>
          </cell>
          <cell r="G100">
            <v>2.335</v>
          </cell>
          <cell r="I100">
            <v>-13.831</v>
          </cell>
          <cell r="K100">
            <v>4.5004999999999997</v>
          </cell>
          <cell r="L100">
            <v>0.70887</v>
          </cell>
          <cell r="M100">
            <v>9.9533999999999994E-3</v>
          </cell>
          <cell r="N100">
            <v>-13.8939</v>
          </cell>
          <cell r="O100">
            <v>0.87060000000000004</v>
          </cell>
          <cell r="P100">
            <v>64.119799999999998</v>
          </cell>
          <cell r="Q100">
            <v>66.436800000000005</v>
          </cell>
        </row>
        <row r="101">
          <cell r="B101">
            <v>140410</v>
          </cell>
          <cell r="D101" t="str">
            <v>Elq13</v>
          </cell>
          <cell r="E101">
            <v>2700</v>
          </cell>
          <cell r="F101">
            <v>80</v>
          </cell>
          <cell r="G101">
            <v>2.2402000000000002</v>
          </cell>
          <cell r="I101">
            <v>-13.7288</v>
          </cell>
          <cell r="K101">
            <v>4.5384000000000002</v>
          </cell>
          <cell r="L101">
            <v>0.73499000000000003</v>
          </cell>
          <cell r="M101">
            <v>1.0843E-2</v>
          </cell>
          <cell r="N101">
            <v>-13.4741</v>
          </cell>
          <cell r="O101">
            <v>1.0899000000000001</v>
          </cell>
          <cell r="P101">
            <v>93.824799999999996</v>
          </cell>
          <cell r="Q101">
            <v>96.085899999999995</v>
          </cell>
        </row>
        <row r="102">
          <cell r="B102">
            <v>140506</v>
          </cell>
          <cell r="D102" t="str">
            <v>Elq13</v>
          </cell>
          <cell r="E102">
            <v>2700</v>
          </cell>
          <cell r="F102">
            <v>80</v>
          </cell>
          <cell r="G102">
            <v>2.2403</v>
          </cell>
          <cell r="I102">
            <v>-13.567</v>
          </cell>
          <cell r="K102">
            <v>4.6783999999999999</v>
          </cell>
          <cell r="L102">
            <v>0.70552000000000004</v>
          </cell>
          <cell r="M102">
            <v>1.2666999999999999E-2</v>
          </cell>
          <cell r="N102">
            <v>-13.682700000000001</v>
          </cell>
          <cell r="O102">
            <v>0.55010000000000003</v>
          </cell>
          <cell r="P102">
            <v>93.424499999999995</v>
          </cell>
          <cell r="Q102">
            <v>95.325199999999995</v>
          </cell>
        </row>
        <row r="103">
          <cell r="B103">
            <v>140919</v>
          </cell>
          <cell r="D103" t="str">
            <v>Elq13</v>
          </cell>
          <cell r="E103">
            <v>2700</v>
          </cell>
          <cell r="F103">
            <v>80</v>
          </cell>
          <cell r="G103">
            <v>2.3689</v>
          </cell>
          <cell r="I103">
            <v>-14.0075</v>
          </cell>
          <cell r="K103">
            <v>4.3564999999999996</v>
          </cell>
          <cell r="L103">
            <v>0.71631</v>
          </cell>
          <cell r="M103">
            <v>1.1776999999999999E-2</v>
          </cell>
          <cell r="N103">
            <v>-14.2646</v>
          </cell>
          <cell r="O103">
            <v>0.85201000000000005</v>
          </cell>
          <cell r="P103">
            <v>63.930300000000003</v>
          </cell>
          <cell r="Q103">
            <v>66.594499999999996</v>
          </cell>
        </row>
        <row r="104">
          <cell r="B104">
            <v>140325</v>
          </cell>
          <cell r="D104" t="str">
            <v>Elq13</v>
          </cell>
          <cell r="E104">
            <v>2700</v>
          </cell>
          <cell r="F104">
            <v>100</v>
          </cell>
          <cell r="G104">
            <v>2.3031000000000001</v>
          </cell>
          <cell r="I104">
            <v>-13.7182</v>
          </cell>
          <cell r="K104">
            <v>4.5667999999999997</v>
          </cell>
          <cell r="L104">
            <v>0.68842999999999999</v>
          </cell>
          <cell r="M104">
            <v>1.0337000000000001E-2</v>
          </cell>
          <cell r="N104">
            <v>-13.8908</v>
          </cell>
          <cell r="O104">
            <v>0.64517999999999998</v>
          </cell>
          <cell r="P104">
            <v>30.262599999999999</v>
          </cell>
          <cell r="Q104">
            <v>32.3005</v>
          </cell>
        </row>
        <row r="105">
          <cell r="B105">
            <v>140327</v>
          </cell>
          <cell r="D105" t="str">
            <v>Elq13</v>
          </cell>
          <cell r="E105">
            <v>2700</v>
          </cell>
          <cell r="F105">
            <v>100</v>
          </cell>
          <cell r="G105">
            <v>2.2776999999999998</v>
          </cell>
          <cell r="I105">
            <v>-13.7646</v>
          </cell>
          <cell r="K105">
            <v>4.4886999999999997</v>
          </cell>
          <cell r="L105">
            <v>0.68296999999999997</v>
          </cell>
          <cell r="M105">
            <v>1.0231000000000001E-2</v>
          </cell>
          <cell r="N105">
            <v>-14.1265</v>
          </cell>
          <cell r="O105">
            <v>0.50017</v>
          </cell>
          <cell r="P105">
            <v>18.289000000000001</v>
          </cell>
          <cell r="Q105">
            <v>20.424399999999999</v>
          </cell>
        </row>
        <row r="106">
          <cell r="B106">
            <v>140919</v>
          </cell>
          <cell r="D106" t="str">
            <v>Elq13</v>
          </cell>
          <cell r="E106">
            <v>2700</v>
          </cell>
          <cell r="F106">
            <v>100</v>
          </cell>
          <cell r="G106">
            <v>2.3216999999999999</v>
          </cell>
          <cell r="I106">
            <v>-13.904</v>
          </cell>
          <cell r="K106">
            <v>4.3940999999999999</v>
          </cell>
          <cell r="L106">
            <v>0.69145999999999996</v>
          </cell>
          <cell r="M106">
            <v>1.3004E-2</v>
          </cell>
          <cell r="N106">
            <v>-14.533200000000001</v>
          </cell>
          <cell r="O106">
            <v>0.36978</v>
          </cell>
          <cell r="P106">
            <v>8.2994000000000003</v>
          </cell>
          <cell r="Q106">
            <v>10.6564</v>
          </cell>
        </row>
        <row r="107">
          <cell r="B107">
            <v>140923</v>
          </cell>
          <cell r="D107" t="str">
            <v>Elq13</v>
          </cell>
          <cell r="E107">
            <v>3100</v>
          </cell>
          <cell r="F107">
            <v>50</v>
          </cell>
          <cell r="G107">
            <v>-4.3213999999999997</v>
          </cell>
          <cell r="I107">
            <v>-15.7277</v>
          </cell>
          <cell r="K107">
            <v>-3.9961000000000002</v>
          </cell>
          <cell r="L107">
            <v>0.65905999999999998</v>
          </cell>
          <cell r="M107">
            <v>1.1323E-2</v>
          </cell>
          <cell r="N107">
            <v>-18.4634</v>
          </cell>
          <cell r="O107">
            <v>0.10134</v>
          </cell>
          <cell r="P107">
            <v>-32.551400000000001</v>
          </cell>
          <cell r="Q107">
            <v>-20.175999999999998</v>
          </cell>
        </row>
        <row r="108">
          <cell r="B108">
            <v>140923</v>
          </cell>
          <cell r="D108" t="str">
            <v>Elq13</v>
          </cell>
          <cell r="E108">
            <v>3100</v>
          </cell>
          <cell r="F108">
            <v>50</v>
          </cell>
          <cell r="G108">
            <v>-4.2630999999999997</v>
          </cell>
          <cell r="I108">
            <v>-15.6005</v>
          </cell>
          <cell r="K108">
            <v>-3.7936999999999999</v>
          </cell>
          <cell r="L108">
            <v>0.67479999999999996</v>
          </cell>
          <cell r="M108">
            <v>1.1916E-2</v>
          </cell>
          <cell r="N108">
            <v>-18.156099999999999</v>
          </cell>
          <cell r="O108">
            <v>0.15590999999999999</v>
          </cell>
          <cell r="P108">
            <v>-32.386800000000001</v>
          </cell>
          <cell r="Q108">
            <v>-20.32</v>
          </cell>
        </row>
        <row r="109">
          <cell r="B109">
            <v>150109</v>
          </cell>
          <cell r="D109" t="str">
            <v>Elq13</v>
          </cell>
          <cell r="E109">
            <v>3100</v>
          </cell>
          <cell r="F109">
            <v>50</v>
          </cell>
          <cell r="G109">
            <v>-4.3832000000000004</v>
          </cell>
          <cell r="I109">
            <v>-15.6111</v>
          </cell>
          <cell r="K109">
            <v>-3.976</v>
          </cell>
          <cell r="L109">
            <v>0.63185999999999998</v>
          </cell>
          <cell r="M109">
            <v>1.2168E-2</v>
          </cell>
          <cell r="N109">
            <v>-18.160799999999998</v>
          </cell>
          <cell r="O109">
            <v>0.17319000000000001</v>
          </cell>
          <cell r="P109">
            <v>-27.9651</v>
          </cell>
          <cell r="Q109">
            <v>-15.702400000000001</v>
          </cell>
        </row>
        <row r="110">
          <cell r="B110">
            <v>150123</v>
          </cell>
          <cell r="D110" t="str">
            <v>Elq13</v>
          </cell>
          <cell r="E110">
            <v>3100</v>
          </cell>
          <cell r="F110">
            <v>50</v>
          </cell>
          <cell r="G110">
            <v>-4.4252000000000002</v>
          </cell>
          <cell r="I110">
            <v>-15.488799999999999</v>
          </cell>
          <cell r="K110">
            <v>-3.8929</v>
          </cell>
          <cell r="L110">
            <v>0.62970000000000004</v>
          </cell>
          <cell r="M110">
            <v>1.0828000000000001E-2</v>
          </cell>
          <cell r="N110">
            <v>-17.769100000000002</v>
          </cell>
          <cell r="O110">
            <v>0.32408999999999999</v>
          </cell>
          <cell r="P110">
            <v>-11.728899999999999</v>
          </cell>
          <cell r="Q110">
            <v>0.53337999999999997</v>
          </cell>
        </row>
        <row r="111">
          <cell r="B111">
            <v>150403</v>
          </cell>
          <cell r="D111" t="str">
            <v>Elq13</v>
          </cell>
          <cell r="E111">
            <v>3100</v>
          </cell>
          <cell r="F111">
            <v>50</v>
          </cell>
          <cell r="G111">
            <v>-4.4600999999999997</v>
          </cell>
          <cell r="I111">
            <v>-15.4025</v>
          </cell>
          <cell r="K111">
            <v>-3.8043</v>
          </cell>
          <cell r="L111">
            <v>0.66634000000000004</v>
          </cell>
          <cell r="M111">
            <v>1.2496E-2</v>
          </cell>
          <cell r="N111">
            <v>-18.101900000000001</v>
          </cell>
          <cell r="O111">
            <v>-0.18978999999999999</v>
          </cell>
          <cell r="P111">
            <v>-31.945</v>
          </cell>
          <cell r="Q111">
            <v>-20.0717</v>
          </cell>
        </row>
        <row r="112">
          <cell r="B112">
            <v>131127</v>
          </cell>
          <cell r="D112" t="str">
            <v>Elq13</v>
          </cell>
          <cell r="E112">
            <v>3300</v>
          </cell>
          <cell r="F112">
            <v>50</v>
          </cell>
          <cell r="G112">
            <v>5.6504000000000003</v>
          </cell>
          <cell r="I112">
            <v>-10.394</v>
          </cell>
          <cell r="K112">
            <v>11.3812</v>
          </cell>
          <cell r="L112">
            <v>0.78434000000000004</v>
          </cell>
          <cell r="M112">
            <v>1.0784999999999999E-2</v>
          </cell>
          <cell r="N112">
            <v>-6.4997999999999996</v>
          </cell>
          <cell r="O112">
            <v>1.3758999999999999</v>
          </cell>
          <cell r="P112">
            <v>121.848</v>
          </cell>
          <cell r="Q112">
            <v>112.8099</v>
          </cell>
        </row>
        <row r="113">
          <cell r="B113">
            <v>131203</v>
          </cell>
          <cell r="D113" t="str">
            <v>Elq13</v>
          </cell>
          <cell r="E113">
            <v>3300</v>
          </cell>
          <cell r="F113">
            <v>50</v>
          </cell>
          <cell r="G113">
            <v>5.6078999999999999</v>
          </cell>
          <cell r="I113">
            <v>-10.493600000000001</v>
          </cell>
          <cell r="K113">
            <v>11.2492</v>
          </cell>
          <cell r="L113">
            <v>0.79861000000000004</v>
          </cell>
          <cell r="M113">
            <v>1.3294E-2</v>
          </cell>
          <cell r="N113">
            <v>-6.7363</v>
          </cell>
          <cell r="O113">
            <v>1.3391</v>
          </cell>
          <cell r="P113">
            <v>108.8184</v>
          </cell>
          <cell r="Q113">
            <v>100.152</v>
          </cell>
        </row>
        <row r="114">
          <cell r="B114">
            <v>140506</v>
          </cell>
          <cell r="D114" t="str">
            <v>Elq13</v>
          </cell>
          <cell r="E114">
            <v>3300</v>
          </cell>
          <cell r="F114">
            <v>50</v>
          </cell>
          <cell r="G114">
            <v>5.6394000000000002</v>
          </cell>
          <cell r="I114">
            <v>-10.3788</v>
          </cell>
          <cell r="K114">
            <v>11.3483</v>
          </cell>
          <cell r="L114">
            <v>0.74651999999999996</v>
          </cell>
          <cell r="M114">
            <v>1.2215E-2</v>
          </cell>
          <cell r="N114">
            <v>-7.2770000000000001</v>
          </cell>
          <cell r="O114">
            <v>0.56196000000000002</v>
          </cell>
          <cell r="P114">
            <v>58.042900000000003</v>
          </cell>
          <cell r="Q114">
            <v>49.493600000000001</v>
          </cell>
        </row>
        <row r="115">
          <cell r="B115">
            <v>131126</v>
          </cell>
          <cell r="D115" t="str">
            <v>Elq13</v>
          </cell>
          <cell r="E115">
            <v>3300</v>
          </cell>
          <cell r="F115">
            <v>50</v>
          </cell>
          <cell r="G115">
            <v>5.5311000000000003</v>
          </cell>
          <cell r="I115">
            <v>-10.439299999999999</v>
          </cell>
          <cell r="K115">
            <v>11.1851</v>
          </cell>
          <cell r="L115">
            <v>0.74956</v>
          </cell>
          <cell r="M115">
            <v>1.0707E-2</v>
          </cell>
          <cell r="N115">
            <v>-6.9969000000000001</v>
          </cell>
          <cell r="O115">
            <v>0.96696000000000004</v>
          </cell>
          <cell r="P115">
            <v>63.862200000000001</v>
          </cell>
          <cell r="Q115">
            <v>55.509300000000003</v>
          </cell>
        </row>
        <row r="116">
          <cell r="B116">
            <v>140325</v>
          </cell>
          <cell r="D116" t="str">
            <v>Elq13</v>
          </cell>
          <cell r="E116">
            <v>3550</v>
          </cell>
          <cell r="F116">
            <v>20</v>
          </cell>
          <cell r="G116">
            <v>2.7732999999999999</v>
          </cell>
          <cell r="I116">
            <v>-5.8639999999999999</v>
          </cell>
          <cell r="K116">
            <v>13.1988</v>
          </cell>
          <cell r="L116">
            <v>0.72624</v>
          </cell>
          <cell r="M116">
            <v>1.1480000000000001E-2</v>
          </cell>
          <cell r="N116">
            <v>1.7330000000000001</v>
          </cell>
          <cell r="O116">
            <v>0.51597999999999999</v>
          </cell>
          <cell r="P116">
            <v>69.145099999999999</v>
          </cell>
          <cell r="Q116">
            <v>53.923900000000003</v>
          </cell>
        </row>
        <row r="117">
          <cell r="B117">
            <v>140327</v>
          </cell>
          <cell r="D117" t="str">
            <v>Elq13</v>
          </cell>
          <cell r="E117">
            <v>3550</v>
          </cell>
          <cell r="F117">
            <v>20</v>
          </cell>
          <cell r="G117">
            <v>2.8262</v>
          </cell>
          <cell r="I117">
            <v>-6.2011000000000003</v>
          </cell>
          <cell r="K117">
            <v>12.9077</v>
          </cell>
          <cell r="L117">
            <v>0.73272999999999999</v>
          </cell>
          <cell r="M117">
            <v>1.0562999999999999E-2</v>
          </cell>
          <cell r="N117">
            <v>1.2461</v>
          </cell>
          <cell r="O117">
            <v>0.70723999999999998</v>
          </cell>
          <cell r="P117">
            <v>95.398899999999998</v>
          </cell>
          <cell r="Q117">
            <v>80.480199999999996</v>
          </cell>
        </row>
        <row r="118">
          <cell r="B118">
            <v>140919</v>
          </cell>
          <cell r="D118" t="str">
            <v>Elq13</v>
          </cell>
          <cell r="E118">
            <v>3550</v>
          </cell>
          <cell r="F118">
            <v>20</v>
          </cell>
          <cell r="G118">
            <v>2.7559</v>
          </cell>
          <cell r="I118">
            <v>-6.2865000000000002</v>
          </cell>
          <cell r="K118">
            <v>12.760999999999999</v>
          </cell>
          <cell r="L118">
            <v>0.74526999999999999</v>
          </cell>
          <cell r="M118">
            <v>1.0515E-2</v>
          </cell>
          <cell r="N118">
            <v>0.92756000000000005</v>
          </cell>
          <cell r="O118">
            <v>0.56103000000000003</v>
          </cell>
          <cell r="P118">
            <v>63.656399999999998</v>
          </cell>
          <cell r="Q118">
            <v>49.424199999999999</v>
          </cell>
        </row>
        <row r="119">
          <cell r="B119">
            <v>140812</v>
          </cell>
          <cell r="D119" t="str">
            <v>Elq13</v>
          </cell>
          <cell r="E119">
            <v>3550</v>
          </cell>
          <cell r="F119">
            <v>20</v>
          </cell>
          <cell r="G119">
            <v>2.2764000000000002</v>
          </cell>
          <cell r="I119">
            <v>-6.3409000000000004</v>
          </cell>
          <cell r="K119">
            <v>12.2666</v>
          </cell>
          <cell r="L119">
            <v>0.78025</v>
          </cell>
          <cell r="M119">
            <v>1.4194E-2</v>
          </cell>
          <cell r="N119">
            <v>0.95828000000000002</v>
          </cell>
          <cell r="O119">
            <v>0.70321999999999996</v>
          </cell>
          <cell r="P119">
            <v>156.55860000000001</v>
          </cell>
          <cell r="Q119">
            <v>141.75749999999999</v>
          </cell>
        </row>
        <row r="120">
          <cell r="B120">
            <v>140506</v>
          </cell>
          <cell r="D120" t="str">
            <v>Elq13</v>
          </cell>
          <cell r="E120">
            <v>3550</v>
          </cell>
          <cell r="F120">
            <v>20</v>
          </cell>
          <cell r="G120">
            <v>3.1223999999999998</v>
          </cell>
          <cell r="I120">
            <v>-5.3452000000000002</v>
          </cell>
          <cell r="K120">
            <v>14.1229</v>
          </cell>
          <cell r="L120">
            <v>0.77098</v>
          </cell>
          <cell r="M120">
            <v>1.3634E-2</v>
          </cell>
          <cell r="N120">
            <v>3.0488</v>
          </cell>
          <cell r="O120">
            <v>0.78491999999999995</v>
          </cell>
          <cell r="P120">
            <v>101.19410000000001</v>
          </cell>
          <cell r="Q120">
            <v>84.008099999999999</v>
          </cell>
        </row>
        <row r="121">
          <cell r="B121">
            <v>140325</v>
          </cell>
          <cell r="D121" t="str">
            <v>Elq13</v>
          </cell>
          <cell r="E121">
            <v>3550</v>
          </cell>
          <cell r="F121">
            <v>40</v>
          </cell>
          <cell r="G121">
            <v>2.8982999999999999</v>
          </cell>
          <cell r="I121">
            <v>-8.5328999999999997</v>
          </cell>
          <cell r="K121">
            <v>10.5932</v>
          </cell>
          <cell r="L121">
            <v>0.76505999999999996</v>
          </cell>
          <cell r="M121">
            <v>1.0710000000000001E-2</v>
          </cell>
          <cell r="N121">
            <v>-3.3624999999999998</v>
          </cell>
          <cell r="O121">
            <v>0.78659999999999997</v>
          </cell>
          <cell r="P121">
            <v>74.570099999999996</v>
          </cell>
          <cell r="Q121">
            <v>64.8429</v>
          </cell>
        </row>
        <row r="122">
          <cell r="B122">
            <v>140410</v>
          </cell>
          <cell r="D122" t="str">
            <v>Elq13</v>
          </cell>
          <cell r="E122">
            <v>3550</v>
          </cell>
          <cell r="F122">
            <v>40</v>
          </cell>
          <cell r="G122">
            <v>2.8117000000000001</v>
          </cell>
          <cell r="I122">
            <v>-8.7670999999999992</v>
          </cell>
          <cell r="K122">
            <v>10.257899999999999</v>
          </cell>
          <cell r="L122">
            <v>0.75704000000000005</v>
          </cell>
          <cell r="M122">
            <v>1.1141E-2</v>
          </cell>
          <cell r="N122">
            <v>-3.7282000000000002</v>
          </cell>
          <cell r="O122">
            <v>0.89215999999999995</v>
          </cell>
          <cell r="P122">
            <v>96.783699999999996</v>
          </cell>
          <cell r="Q122">
            <v>87.464399999999998</v>
          </cell>
        </row>
        <row r="123">
          <cell r="B123">
            <v>140506</v>
          </cell>
          <cell r="D123" t="str">
            <v>Elq13</v>
          </cell>
          <cell r="E123">
            <v>3550</v>
          </cell>
          <cell r="F123">
            <v>40</v>
          </cell>
          <cell r="G123">
            <v>2.8437999999999999</v>
          </cell>
          <cell r="I123">
            <v>-8.6066000000000003</v>
          </cell>
          <cell r="K123">
            <v>10.438800000000001</v>
          </cell>
          <cell r="L123">
            <v>0.73912</v>
          </cell>
          <cell r="M123">
            <v>1.1832000000000001E-2</v>
          </cell>
          <cell r="N123">
            <v>-3.7326000000000001</v>
          </cell>
          <cell r="O123">
            <v>0.56376999999999999</v>
          </cell>
          <cell r="P123">
            <v>60.939</v>
          </cell>
          <cell r="Q123">
            <v>51.547499999999999</v>
          </cell>
        </row>
        <row r="124">
          <cell r="B124">
            <v>140327</v>
          </cell>
          <cell r="D124" t="str">
            <v>Elq13</v>
          </cell>
          <cell r="E124">
            <v>3550</v>
          </cell>
          <cell r="F124">
            <v>40</v>
          </cell>
          <cell r="G124">
            <v>2.7673999999999999</v>
          </cell>
          <cell r="I124">
            <v>-8.8430999999999997</v>
          </cell>
          <cell r="K124">
            <v>10.107699999999999</v>
          </cell>
          <cell r="L124">
            <v>0.72757000000000005</v>
          </cell>
          <cell r="M124">
            <v>9.8429999999999993E-3</v>
          </cell>
          <cell r="N124">
            <v>-4.0579000000000001</v>
          </cell>
          <cell r="O124">
            <v>0.71431999999999995</v>
          </cell>
          <cell r="P124">
            <v>91.986500000000007</v>
          </cell>
          <cell r="Q124">
            <v>82.921599999999998</v>
          </cell>
        </row>
        <row r="125">
          <cell r="B125">
            <v>140812</v>
          </cell>
          <cell r="D125" t="str">
            <v>Elq13</v>
          </cell>
          <cell r="E125">
            <v>3550</v>
          </cell>
          <cell r="F125">
            <v>40</v>
          </cell>
          <cell r="G125">
            <v>2.5133000000000001</v>
          </cell>
          <cell r="I125">
            <v>-8.4842999999999993</v>
          </cell>
          <cell r="K125">
            <v>10.256399999999999</v>
          </cell>
          <cell r="L125">
            <v>0.75626000000000004</v>
          </cell>
          <cell r="M125">
            <v>1.0973999999999999E-2</v>
          </cell>
          <cell r="N125">
            <v>-3.3206000000000002</v>
          </cell>
          <cell r="O125">
            <v>0.73236999999999997</v>
          </cell>
          <cell r="P125">
            <v>29.479199999999999</v>
          </cell>
          <cell r="Q125">
            <v>20.452999999999999</v>
          </cell>
        </row>
        <row r="126">
          <cell r="B126">
            <v>131011</v>
          </cell>
          <cell r="D126" t="str">
            <v>Elq13</v>
          </cell>
          <cell r="E126">
            <v>3550</v>
          </cell>
          <cell r="F126">
            <v>60</v>
          </cell>
          <cell r="G126">
            <v>0.96740999999999999</v>
          </cell>
          <cell r="I126">
            <v>-10.0214</v>
          </cell>
          <cell r="K126">
            <v>7.1345999999999998</v>
          </cell>
          <cell r="L126">
            <v>0.73609999999999998</v>
          </cell>
          <cell r="M126">
            <v>1.362E-2</v>
          </cell>
          <cell r="N126">
            <v>-5.4622999999999999</v>
          </cell>
          <cell r="O126">
            <v>1.6889000000000001</v>
          </cell>
          <cell r="P126">
            <v>45.677799999999998</v>
          </cell>
          <cell r="Q126">
            <v>41.339300000000001</v>
          </cell>
        </row>
        <row r="127">
          <cell r="B127">
            <v>131025</v>
          </cell>
          <cell r="D127" t="str">
            <v>Elq13</v>
          </cell>
          <cell r="E127">
            <v>3550</v>
          </cell>
          <cell r="F127">
            <v>60</v>
          </cell>
          <cell r="G127">
            <v>1.4165000000000001</v>
          </cell>
          <cell r="I127">
            <v>-10.006500000000001</v>
          </cell>
          <cell r="K127">
            <v>7.6406000000000001</v>
          </cell>
          <cell r="L127">
            <v>0.79081999999999997</v>
          </cell>
          <cell r="M127">
            <v>1.0220999999999999E-2</v>
          </cell>
          <cell r="N127">
            <v>-5.9298000000000002</v>
          </cell>
          <cell r="O127">
            <v>1.1859</v>
          </cell>
          <cell r="P127">
            <v>113.3776</v>
          </cell>
          <cell r="Q127">
            <v>108.2296</v>
          </cell>
        </row>
        <row r="128">
          <cell r="B128">
            <v>131108</v>
          </cell>
          <cell r="D128" t="str">
            <v>Elq13</v>
          </cell>
          <cell r="E128">
            <v>3550</v>
          </cell>
          <cell r="F128">
            <v>60</v>
          </cell>
          <cell r="G128">
            <v>1.284</v>
          </cell>
          <cell r="I128">
            <v>-10.137700000000001</v>
          </cell>
          <cell r="K128">
            <v>7.3464999999999998</v>
          </cell>
          <cell r="L128">
            <v>0.75992999999999999</v>
          </cell>
          <cell r="M128">
            <v>1.2926999999999999E-2</v>
          </cell>
          <cell r="N128">
            <v>-6.8215000000000003</v>
          </cell>
          <cell r="O128">
            <v>0.55332000000000003</v>
          </cell>
          <cell r="P128">
            <v>26.661799999999999</v>
          </cell>
          <cell r="Q128">
            <v>22.316099999999999</v>
          </cell>
        </row>
        <row r="129">
          <cell r="B129">
            <v>140506</v>
          </cell>
          <cell r="D129" t="str">
            <v>Elq13</v>
          </cell>
          <cell r="E129">
            <v>3550</v>
          </cell>
          <cell r="F129">
            <v>60</v>
          </cell>
          <cell r="G129">
            <v>1.1116999999999999</v>
          </cell>
          <cell r="I129">
            <v>-9.9228000000000005</v>
          </cell>
          <cell r="K129">
            <v>7.3705999999999996</v>
          </cell>
          <cell r="L129">
            <v>0.73197000000000001</v>
          </cell>
          <cell r="M129">
            <v>1.2194E-2</v>
          </cell>
          <cell r="N129">
            <v>-6.6595000000000004</v>
          </cell>
          <cell r="O129">
            <v>0.28341</v>
          </cell>
          <cell r="P129">
            <v>23.731300000000001</v>
          </cell>
          <cell r="Q129">
            <v>19.132200000000001</v>
          </cell>
        </row>
        <row r="130">
          <cell r="B130">
            <v>140812</v>
          </cell>
          <cell r="D130" t="str">
            <v>Elq13</v>
          </cell>
          <cell r="E130">
            <v>3550</v>
          </cell>
          <cell r="F130">
            <v>60</v>
          </cell>
          <cell r="G130">
            <v>0.98577999999999999</v>
          </cell>
          <cell r="I130">
            <v>-10.1273</v>
          </cell>
          <cell r="K130">
            <v>7.0311000000000003</v>
          </cell>
          <cell r="L130">
            <v>0.72802</v>
          </cell>
          <cell r="M130">
            <v>1.1880999999999999E-2</v>
          </cell>
          <cell r="N130">
            <v>-6.8226000000000004</v>
          </cell>
          <cell r="O130">
            <v>0.53254000000000001</v>
          </cell>
          <cell r="P130">
            <v>60.114400000000003</v>
          </cell>
          <cell r="Q130">
            <v>55.924799999999998</v>
          </cell>
        </row>
        <row r="131">
          <cell r="B131">
            <v>131029</v>
          </cell>
          <cell r="D131" t="str">
            <v>Elq13</v>
          </cell>
          <cell r="E131">
            <v>3550</v>
          </cell>
          <cell r="F131">
            <v>60</v>
          </cell>
          <cell r="G131">
            <v>0.48937999999999998</v>
          </cell>
          <cell r="I131">
            <v>-10.225099999999999</v>
          </cell>
          <cell r="K131">
            <v>6.5109000000000004</v>
          </cell>
          <cell r="L131">
            <v>0.79610000000000003</v>
          </cell>
          <cell r="M131">
            <v>1.0952999999999999E-2</v>
          </cell>
          <cell r="N131">
            <v>-6.5538999999999996</v>
          </cell>
          <cell r="O131">
            <v>1.0029999999999999</v>
          </cell>
          <cell r="P131">
            <v>60.249200000000002</v>
          </cell>
          <cell r="Q131">
            <v>56.792299999999997</v>
          </cell>
        </row>
        <row r="132">
          <cell r="B132">
            <v>140325</v>
          </cell>
          <cell r="D132" t="str">
            <v>Elq13</v>
          </cell>
          <cell r="E132">
            <v>3550</v>
          </cell>
          <cell r="F132">
            <v>80</v>
          </cell>
          <cell r="G132">
            <v>3.7784</v>
          </cell>
          <cell r="I132">
            <v>-9.2062000000000008</v>
          </cell>
          <cell r="K132">
            <v>10.7416</v>
          </cell>
          <cell r="L132">
            <v>0.74709999999999999</v>
          </cell>
          <cell r="M132">
            <v>1.1446E-2</v>
          </cell>
          <cell r="N132">
            <v>-4.8155000000000001</v>
          </cell>
          <cell r="O132">
            <v>0.68091000000000002</v>
          </cell>
          <cell r="P132">
            <v>80.231700000000004</v>
          </cell>
          <cell r="Q132">
            <v>70.963499999999996</v>
          </cell>
        </row>
        <row r="133">
          <cell r="B133">
            <v>140327</v>
          </cell>
          <cell r="D133" t="str">
            <v>Elq13</v>
          </cell>
          <cell r="E133">
            <v>3550</v>
          </cell>
          <cell r="F133">
            <v>80</v>
          </cell>
          <cell r="G133">
            <v>3.9091999999999998</v>
          </cell>
          <cell r="I133">
            <v>-8.8322000000000003</v>
          </cell>
          <cell r="K133">
            <v>11.2623</v>
          </cell>
          <cell r="L133">
            <v>0.75185999999999997</v>
          </cell>
          <cell r="M133">
            <v>1.0988E-2</v>
          </cell>
          <cell r="N133">
            <v>-4.2264999999999997</v>
          </cell>
          <cell r="O133">
            <v>0.51788999999999996</v>
          </cell>
          <cell r="P133">
            <v>58.2883</v>
          </cell>
          <cell r="Q133">
            <v>48.279000000000003</v>
          </cell>
        </row>
        <row r="134">
          <cell r="B134">
            <v>140919</v>
          </cell>
          <cell r="D134" t="str">
            <v>Elq13</v>
          </cell>
          <cell r="E134">
            <v>3550</v>
          </cell>
          <cell r="F134">
            <v>80</v>
          </cell>
          <cell r="G134">
            <v>3.8117000000000001</v>
          </cell>
          <cell r="I134">
            <v>-9.1811000000000007</v>
          </cell>
          <cell r="K134">
            <v>10.8201</v>
          </cell>
          <cell r="L134">
            <v>0.76915999999999995</v>
          </cell>
          <cell r="M134">
            <v>1.2330000000000001E-2</v>
          </cell>
          <cell r="N134">
            <v>-4.8692000000000002</v>
          </cell>
          <cell r="O134">
            <v>0.57603000000000004</v>
          </cell>
          <cell r="P134">
            <v>53.476100000000002</v>
          </cell>
          <cell r="Q134">
            <v>44.350200000000001</v>
          </cell>
        </row>
        <row r="135">
          <cell r="B135">
            <v>140812</v>
          </cell>
          <cell r="D135" t="str">
            <v>Elq13</v>
          </cell>
          <cell r="E135">
            <v>3550</v>
          </cell>
          <cell r="F135">
            <v>80</v>
          </cell>
          <cell r="G135">
            <v>3.5047000000000001</v>
          </cell>
          <cell r="I135">
            <v>-9.3582000000000001</v>
          </cell>
          <cell r="K135">
            <v>10.2996</v>
          </cell>
          <cell r="L135">
            <v>0.73128000000000004</v>
          </cell>
          <cell r="M135">
            <v>1.0881999999999999E-2</v>
          </cell>
          <cell r="N135">
            <v>-5.2698999999999998</v>
          </cell>
          <cell r="O135">
            <v>0.53185000000000004</v>
          </cell>
          <cell r="P135">
            <v>54.262999999999998</v>
          </cell>
          <cell r="Q135">
            <v>45.8247</v>
          </cell>
        </row>
        <row r="136">
          <cell r="B136">
            <v>140325</v>
          </cell>
          <cell r="D136" t="str">
            <v>Elq13</v>
          </cell>
          <cell r="E136">
            <v>3550</v>
          </cell>
          <cell r="F136">
            <v>100</v>
          </cell>
          <cell r="G136">
            <v>0.39800000000000002</v>
          </cell>
          <cell r="I136">
            <v>-11.5931</v>
          </cell>
          <cell r="K136">
            <v>4.9157999999999999</v>
          </cell>
          <cell r="L136">
            <v>0.70159000000000005</v>
          </cell>
          <cell r="M136">
            <v>1.2338E-2</v>
          </cell>
          <cell r="N136">
            <v>-9.6437000000000008</v>
          </cell>
          <cell r="O136">
            <v>0.65137</v>
          </cell>
          <cell r="P136">
            <v>57.179900000000004</v>
          </cell>
          <cell r="Q136">
            <v>56.745399999999997</v>
          </cell>
        </row>
        <row r="137">
          <cell r="B137">
            <v>140506</v>
          </cell>
          <cell r="D137" t="str">
            <v>Elq13</v>
          </cell>
          <cell r="E137">
            <v>3550</v>
          </cell>
          <cell r="F137">
            <v>100</v>
          </cell>
          <cell r="G137">
            <v>0.40665000000000001</v>
          </cell>
          <cell r="I137">
            <v>-11.405799999999999</v>
          </cell>
          <cell r="K137">
            <v>5.1523000000000003</v>
          </cell>
          <cell r="L137">
            <v>0.73778999999999995</v>
          </cell>
          <cell r="M137">
            <v>1.1117E-2</v>
          </cell>
          <cell r="N137">
            <v>-9.3438999999999997</v>
          </cell>
          <cell r="O137">
            <v>0.57523000000000002</v>
          </cell>
          <cell r="P137">
            <v>43.274999999999999</v>
          </cell>
          <cell r="Q137">
            <v>42.441499999999998</v>
          </cell>
        </row>
        <row r="138">
          <cell r="B138">
            <v>140812</v>
          </cell>
          <cell r="D138" t="str">
            <v>Elq13</v>
          </cell>
          <cell r="E138">
            <v>3550</v>
          </cell>
          <cell r="F138">
            <v>100</v>
          </cell>
          <cell r="G138">
            <v>0.39319999999999999</v>
          </cell>
          <cell r="I138">
            <v>-11.8504</v>
          </cell>
          <cell r="K138">
            <v>4.6628999999999996</v>
          </cell>
          <cell r="L138">
            <v>0.72119999999999995</v>
          </cell>
          <cell r="M138">
            <v>1.1297E-2</v>
          </cell>
          <cell r="N138">
            <v>-10.3626</v>
          </cell>
          <cell r="O138">
            <v>0.44518000000000002</v>
          </cell>
          <cell r="P138">
            <v>25.182300000000001</v>
          </cell>
          <cell r="Q138">
            <v>25.2989</v>
          </cell>
        </row>
        <row r="139">
          <cell r="B139">
            <v>140327</v>
          </cell>
          <cell r="D139" t="str">
            <v>Elq13</v>
          </cell>
          <cell r="E139">
            <v>3550</v>
          </cell>
          <cell r="F139">
            <v>100</v>
          </cell>
          <cell r="G139">
            <v>0.65198</v>
          </cell>
          <cell r="I139">
            <v>-11.5169</v>
          </cell>
          <cell r="K139">
            <v>5.2782999999999998</v>
          </cell>
          <cell r="L139">
            <v>0.73880999999999997</v>
          </cell>
          <cell r="M139">
            <v>1.0729000000000001E-2</v>
          </cell>
          <cell r="N139">
            <v>-9.5653000000000006</v>
          </cell>
          <cell r="O139">
            <v>0.57516</v>
          </cell>
          <cell r="P139">
            <v>46.129300000000001</v>
          </cell>
          <cell r="Q139">
            <v>45.271000000000001</v>
          </cell>
        </row>
        <row r="140">
          <cell r="B140">
            <v>131126</v>
          </cell>
          <cell r="D140" t="str">
            <v>Elq13</v>
          </cell>
          <cell r="E140">
            <v>3750</v>
          </cell>
          <cell r="F140">
            <v>50</v>
          </cell>
          <cell r="G140">
            <v>0.75480000000000003</v>
          </cell>
          <cell r="I140">
            <v>-11.992000000000001</v>
          </cell>
          <cell r="K140">
            <v>4.9191000000000003</v>
          </cell>
          <cell r="L140">
            <v>0.76893999999999996</v>
          </cell>
          <cell r="M140">
            <v>1.2697999999999999E-2</v>
          </cell>
          <cell r="N140">
            <v>-9.8547999999999991</v>
          </cell>
          <cell r="O140">
            <v>1.2435</v>
          </cell>
          <cell r="P140">
            <v>100.148</v>
          </cell>
          <cell r="Q140">
            <v>100.1913</v>
          </cell>
        </row>
        <row r="141">
          <cell r="B141">
            <v>131127</v>
          </cell>
          <cell r="D141" t="str">
            <v>Elq13</v>
          </cell>
          <cell r="E141">
            <v>3750</v>
          </cell>
          <cell r="F141">
            <v>50</v>
          </cell>
          <cell r="G141">
            <v>0.80820000000000003</v>
          </cell>
          <cell r="I141">
            <v>-11.852</v>
          </cell>
          <cell r="K141">
            <v>5.1182999999999996</v>
          </cell>
          <cell r="L141">
            <v>0.77119000000000004</v>
          </cell>
          <cell r="M141">
            <v>1.0248999999999999E-2</v>
          </cell>
          <cell r="N141">
            <v>-9.5478000000000005</v>
          </cell>
          <cell r="O141">
            <v>1.2701</v>
          </cell>
          <cell r="P141">
            <v>56.4696</v>
          </cell>
          <cell r="Q141">
            <v>56.152799999999999</v>
          </cell>
        </row>
        <row r="142">
          <cell r="B142">
            <v>131203</v>
          </cell>
          <cell r="D142" t="str">
            <v>Elq13</v>
          </cell>
          <cell r="E142">
            <v>3750</v>
          </cell>
          <cell r="F142">
            <v>50</v>
          </cell>
          <cell r="G142">
            <v>0.73251999999999995</v>
          </cell>
          <cell r="I142">
            <v>-11.926</v>
          </cell>
          <cell r="K142">
            <v>4.9827000000000004</v>
          </cell>
          <cell r="L142">
            <v>0.78752999999999995</v>
          </cell>
          <cell r="M142">
            <v>1.2182E-2</v>
          </cell>
          <cell r="N142">
            <v>-9.5010999999999992</v>
          </cell>
          <cell r="O142">
            <v>1.4676</v>
          </cell>
          <cell r="P142">
            <v>92.393299999999996</v>
          </cell>
          <cell r="Q142">
            <v>92.314599999999999</v>
          </cell>
        </row>
        <row r="143">
          <cell r="B143">
            <v>140508</v>
          </cell>
          <cell r="D143" t="str">
            <v>Elq13</v>
          </cell>
          <cell r="E143">
            <v>3750</v>
          </cell>
          <cell r="F143">
            <v>50</v>
          </cell>
          <cell r="G143">
            <v>0.73909000000000002</v>
          </cell>
          <cell r="I143">
            <v>-11.474600000000001</v>
          </cell>
          <cell r="K143">
            <v>5.4131</v>
          </cell>
          <cell r="L143">
            <v>0.74473999999999996</v>
          </cell>
          <cell r="M143">
            <v>1.0893999999999999E-2</v>
          </cell>
          <cell r="N143">
            <v>-9.3797999999999995</v>
          </cell>
          <cell r="O143">
            <v>0.67667999999999995</v>
          </cell>
          <cell r="P143">
            <v>174.53200000000001</v>
          </cell>
          <cell r="Q143">
            <v>173.3734</v>
          </cell>
        </row>
        <row r="144">
          <cell r="B144">
            <v>131122</v>
          </cell>
          <cell r="D144" t="str">
            <v>Elq13</v>
          </cell>
          <cell r="E144">
            <v>3750</v>
          </cell>
          <cell r="F144">
            <v>50</v>
          </cell>
          <cell r="G144">
            <v>0.59936999999999996</v>
          </cell>
          <cell r="I144">
            <v>-12.178599999999999</v>
          </cell>
          <cell r="K144">
            <v>4.5724</v>
          </cell>
          <cell r="L144">
            <v>0.76700000000000002</v>
          </cell>
          <cell r="M144">
            <v>1.1051E-2</v>
          </cell>
          <cell r="N144">
            <v>-10.2974</v>
          </cell>
          <cell r="O144">
            <v>1.1742999999999999</v>
          </cell>
          <cell r="P144">
            <v>114.018</v>
          </cell>
          <cell r="Q144">
            <v>114.6572</v>
          </cell>
        </row>
        <row r="145">
          <cell r="B145">
            <v>131012</v>
          </cell>
          <cell r="D145" t="str">
            <v>Elq13</v>
          </cell>
          <cell r="E145">
            <v>4200</v>
          </cell>
          <cell r="F145">
            <v>50</v>
          </cell>
          <cell r="G145">
            <v>6.7121000000000004</v>
          </cell>
          <cell r="I145">
            <v>-4.7565</v>
          </cell>
          <cell r="K145">
            <v>18.2608</v>
          </cell>
          <cell r="L145">
            <v>0.75953000000000004</v>
          </cell>
          <cell r="M145">
            <v>1.1773E-2</v>
          </cell>
          <cell r="N145">
            <v>5.1285999999999996</v>
          </cell>
          <cell r="O145">
            <v>1.6593</v>
          </cell>
          <cell r="P145">
            <v>99.340699999999998</v>
          </cell>
          <cell r="Q145">
            <v>77.034199999999998</v>
          </cell>
        </row>
        <row r="146">
          <cell r="B146">
            <v>131025</v>
          </cell>
          <cell r="D146" t="str">
            <v>Elq13</v>
          </cell>
          <cell r="E146">
            <v>4200</v>
          </cell>
          <cell r="F146">
            <v>50</v>
          </cell>
          <cell r="G146">
            <v>6.5967000000000002</v>
          </cell>
          <cell r="I146">
            <v>-4.7168000000000001</v>
          </cell>
          <cell r="K146">
            <v>18.2014</v>
          </cell>
          <cell r="L146">
            <v>0.77327999999999997</v>
          </cell>
          <cell r="M146">
            <v>1.1480000000000001E-2</v>
          </cell>
          <cell r="N146">
            <v>5.6219000000000001</v>
          </cell>
          <cell r="O146">
            <v>2.0716000000000001</v>
          </cell>
          <cell r="P146">
            <v>119.4845</v>
          </cell>
          <cell r="Q146">
            <v>96.809299999999993</v>
          </cell>
        </row>
        <row r="147">
          <cell r="B147">
            <v>131029</v>
          </cell>
          <cell r="D147" t="str">
            <v>Elq13</v>
          </cell>
          <cell r="E147">
            <v>4200</v>
          </cell>
          <cell r="F147">
            <v>50</v>
          </cell>
          <cell r="G147">
            <v>6.7384000000000004</v>
          </cell>
          <cell r="I147">
            <v>-4.6567999999999996</v>
          </cell>
          <cell r="K147">
            <v>18.403400000000001</v>
          </cell>
          <cell r="L147">
            <v>0.77339000000000002</v>
          </cell>
          <cell r="M147">
            <v>1.1688E-2</v>
          </cell>
          <cell r="N147">
            <v>4.7504999999999997</v>
          </cell>
          <cell r="O147">
            <v>1.0820000000000001</v>
          </cell>
          <cell r="P147">
            <v>116.854</v>
          </cell>
          <cell r="Q147">
            <v>93.945499999999996</v>
          </cell>
        </row>
        <row r="148">
          <cell r="B148">
            <v>140719</v>
          </cell>
          <cell r="D148" t="str">
            <v>Elq13</v>
          </cell>
          <cell r="E148">
            <v>4200</v>
          </cell>
          <cell r="F148">
            <v>50</v>
          </cell>
          <cell r="G148">
            <v>6.5811000000000002</v>
          </cell>
          <cell r="I148">
            <v>-4.9283999999999999</v>
          </cell>
          <cell r="K148">
            <v>17.9696</v>
          </cell>
          <cell r="L148">
            <v>0.77895999999999999</v>
          </cell>
          <cell r="M148">
            <v>1.1369000000000001E-2</v>
          </cell>
          <cell r="N148">
            <v>3.9291</v>
          </cell>
          <cell r="O148">
            <v>0.80986000000000002</v>
          </cell>
          <cell r="P148">
            <v>108.43940000000001</v>
          </cell>
          <cell r="Q148">
            <v>86.465699999999998</v>
          </cell>
        </row>
        <row r="149">
          <cell r="B149">
            <v>131119</v>
          </cell>
          <cell r="D149" t="str">
            <v>Elq13</v>
          </cell>
          <cell r="E149">
            <v>4500</v>
          </cell>
          <cell r="F149">
            <v>50</v>
          </cell>
          <cell r="G149">
            <v>8.9655000000000005</v>
          </cell>
          <cell r="I149">
            <v>-9.4609000000000005</v>
          </cell>
          <cell r="K149">
            <v>15.6381</v>
          </cell>
          <cell r="L149">
            <v>0.82438</v>
          </cell>
          <cell r="M149">
            <v>1.137E-2</v>
          </cell>
          <cell r="N149">
            <v>-4.0376000000000003</v>
          </cell>
          <cell r="O149">
            <v>1.9545999999999999</v>
          </cell>
          <cell r="P149">
            <v>208.1165</v>
          </cell>
          <cell r="Q149">
            <v>192.18979999999999</v>
          </cell>
        </row>
        <row r="150">
          <cell r="B150">
            <v>131122</v>
          </cell>
          <cell r="D150" t="str">
            <v>Elq13</v>
          </cell>
          <cell r="E150">
            <v>4500</v>
          </cell>
          <cell r="F150">
            <v>50</v>
          </cell>
          <cell r="G150">
            <v>8.8858999999999995</v>
          </cell>
          <cell r="I150">
            <v>-9.4731000000000005</v>
          </cell>
          <cell r="K150">
            <v>15.542400000000001</v>
          </cell>
          <cell r="L150">
            <v>0.81903999999999999</v>
          </cell>
          <cell r="M150">
            <v>1.0800000000000001E-2</v>
          </cell>
          <cell r="N150">
            <v>-4.4687000000000001</v>
          </cell>
          <cell r="O150">
            <v>1.546</v>
          </cell>
          <cell r="P150">
            <v>136.75800000000001</v>
          </cell>
          <cell r="Q150">
            <v>121.8828</v>
          </cell>
        </row>
        <row r="151">
          <cell r="B151">
            <v>131126</v>
          </cell>
          <cell r="D151" t="str">
            <v>Elq13</v>
          </cell>
          <cell r="E151">
            <v>4500</v>
          </cell>
          <cell r="F151">
            <v>50</v>
          </cell>
          <cell r="G151">
            <v>8.8611000000000004</v>
          </cell>
          <cell r="I151">
            <v>-9.3377999999999997</v>
          </cell>
          <cell r="K151">
            <v>15.634</v>
          </cell>
          <cell r="L151">
            <v>0.79200000000000004</v>
          </cell>
          <cell r="M151">
            <v>1.0704999999999999E-2</v>
          </cell>
          <cell r="N151">
            <v>-4.2276999999999996</v>
          </cell>
          <cell r="O151">
            <v>1.5149999999999999</v>
          </cell>
          <cell r="P151">
            <v>130.5147</v>
          </cell>
          <cell r="Q151">
            <v>115.4435</v>
          </cell>
        </row>
        <row r="152">
          <cell r="B152">
            <v>131127</v>
          </cell>
          <cell r="D152" t="str">
            <v>Elq13</v>
          </cell>
          <cell r="E152">
            <v>4500</v>
          </cell>
          <cell r="F152">
            <v>50</v>
          </cell>
          <cell r="G152">
            <v>8.8046000000000006</v>
          </cell>
          <cell r="I152">
            <v>-9.3315000000000001</v>
          </cell>
          <cell r="K152">
            <v>15.5967</v>
          </cell>
          <cell r="L152">
            <v>0.80425999999999997</v>
          </cell>
          <cell r="M152">
            <v>1.0494E-2</v>
          </cell>
          <cell r="N152">
            <v>-4.2744</v>
          </cell>
          <cell r="O152">
            <v>1.4557</v>
          </cell>
          <cell r="P152">
            <v>108.76139999999999</v>
          </cell>
          <cell r="Q152">
            <v>94.0261</v>
          </cell>
        </row>
        <row r="153">
          <cell r="B153">
            <v>131203</v>
          </cell>
          <cell r="D153" t="str">
            <v>Elq13</v>
          </cell>
          <cell r="E153">
            <v>4500</v>
          </cell>
          <cell r="F153">
            <v>50</v>
          </cell>
          <cell r="G153">
            <v>8.7119999999999997</v>
          </cell>
          <cell r="I153">
            <v>-9.4258000000000006</v>
          </cell>
          <cell r="K153">
            <v>15.4093</v>
          </cell>
          <cell r="L153">
            <v>0.80615000000000003</v>
          </cell>
          <cell r="M153">
            <v>1.0716E-2</v>
          </cell>
          <cell r="N153">
            <v>-3.9876999999999998</v>
          </cell>
          <cell r="O153">
            <v>1.9350000000000001</v>
          </cell>
          <cell r="P153">
            <v>211.02940000000001</v>
          </cell>
          <cell r="Q153">
            <v>195.28139999999999</v>
          </cell>
        </row>
        <row r="154">
          <cell r="B154">
            <v>140719</v>
          </cell>
          <cell r="D154" t="str">
            <v>Elq13</v>
          </cell>
          <cell r="E154">
            <v>4500</v>
          </cell>
          <cell r="F154">
            <v>50</v>
          </cell>
          <cell r="G154">
            <v>9.0653000000000006</v>
          </cell>
          <cell r="I154">
            <v>-9.5000999999999998</v>
          </cell>
          <cell r="K154">
            <v>15.619400000000001</v>
          </cell>
          <cell r="L154">
            <v>0.74573999999999996</v>
          </cell>
          <cell r="M154">
            <v>1.1338000000000001E-2</v>
          </cell>
          <cell r="N154">
            <v>-5.1890000000000001</v>
          </cell>
          <cell r="O154">
            <v>0.87485999999999997</v>
          </cell>
          <cell r="P154">
            <v>86.224000000000004</v>
          </cell>
          <cell r="Q154">
            <v>71.872699999999995</v>
          </cell>
        </row>
        <row r="155">
          <cell r="B155">
            <v>140520</v>
          </cell>
          <cell r="D155" t="str">
            <v>Elq13</v>
          </cell>
          <cell r="E155">
            <v>4700</v>
          </cell>
          <cell r="F155">
            <v>20</v>
          </cell>
          <cell r="G155">
            <v>9.1669999999999998</v>
          </cell>
          <cell r="I155">
            <v>-3.3151999999999999</v>
          </cell>
          <cell r="K155">
            <v>22.185400000000001</v>
          </cell>
          <cell r="L155">
            <v>0.76509000000000005</v>
          </cell>
          <cell r="M155">
            <v>1.294E-2</v>
          </cell>
          <cell r="N155">
            <v>7.1143000000000001</v>
          </cell>
          <cell r="O155">
            <v>0.72985</v>
          </cell>
          <cell r="P155">
            <v>146.0121</v>
          </cell>
          <cell r="Q155">
            <v>116.7839</v>
          </cell>
        </row>
        <row r="156">
          <cell r="B156">
            <v>140630</v>
          </cell>
          <cell r="D156" t="str">
            <v>Elq13</v>
          </cell>
          <cell r="E156">
            <v>4700</v>
          </cell>
          <cell r="F156">
            <v>20</v>
          </cell>
          <cell r="G156">
            <v>9.2553999999999998</v>
          </cell>
          <cell r="I156">
            <v>-3.1621000000000001</v>
          </cell>
          <cell r="K156">
            <v>22.249600000000001</v>
          </cell>
          <cell r="L156">
            <v>0.74663000000000002</v>
          </cell>
          <cell r="M156">
            <v>1.1332999999999999E-2</v>
          </cell>
          <cell r="N156">
            <v>7.5735000000000001</v>
          </cell>
          <cell r="O156">
            <v>0.87863999999999998</v>
          </cell>
          <cell r="P156">
            <v>166.76329999999999</v>
          </cell>
          <cell r="Q156">
            <v>136.721</v>
          </cell>
        </row>
        <row r="157">
          <cell r="B157">
            <v>140726</v>
          </cell>
          <cell r="D157" t="str">
            <v>Elq13</v>
          </cell>
          <cell r="E157">
            <v>4700</v>
          </cell>
          <cell r="F157">
            <v>20</v>
          </cell>
          <cell r="G157">
            <v>9.2935999999999996</v>
          </cell>
          <cell r="I157">
            <v>-3.3677000000000001</v>
          </cell>
          <cell r="K157">
            <v>22.238</v>
          </cell>
          <cell r="L157">
            <v>0.74683999999999995</v>
          </cell>
          <cell r="M157">
            <v>1.1044999999999999E-2</v>
          </cell>
          <cell r="N157">
            <v>7.2496999999999998</v>
          </cell>
          <cell r="O157">
            <v>0.96911999999999998</v>
          </cell>
          <cell r="P157">
            <v>162.79730000000001</v>
          </cell>
          <cell r="Q157">
            <v>133.12029999999999</v>
          </cell>
        </row>
        <row r="158">
          <cell r="N158">
            <v>6.9484000000000004</v>
          </cell>
          <cell r="P158">
            <v>151.1403</v>
          </cell>
        </row>
        <row r="159">
          <cell r="B159">
            <v>140724</v>
          </cell>
          <cell r="D159" t="str">
            <v>Elq13</v>
          </cell>
          <cell r="E159">
            <v>4700</v>
          </cell>
          <cell r="F159">
            <v>40</v>
          </cell>
          <cell r="G159">
            <v>8.3330000000000002</v>
          </cell>
          <cell r="I159">
            <v>-4.0787000000000004</v>
          </cell>
          <cell r="K159">
            <v>20.543299999999999</v>
          </cell>
          <cell r="L159">
            <v>0.74146999999999996</v>
          </cell>
          <cell r="M159">
            <v>1.1235999999999999E-2</v>
          </cell>
          <cell r="N159">
            <v>5.4458000000000002</v>
          </cell>
          <cell r="O159">
            <v>0.60645000000000004</v>
          </cell>
          <cell r="P159">
            <v>103.962</v>
          </cell>
          <cell r="Q159">
            <v>78.3506</v>
          </cell>
        </row>
        <row r="160">
          <cell r="B160">
            <v>140726</v>
          </cell>
          <cell r="D160" t="str">
            <v>Elq13</v>
          </cell>
          <cell r="E160">
            <v>4700</v>
          </cell>
          <cell r="F160">
            <v>40</v>
          </cell>
          <cell r="G160">
            <v>8.3226999999999993</v>
          </cell>
          <cell r="I160">
            <v>-4.0904999999999996</v>
          </cell>
          <cell r="K160">
            <v>20.5002</v>
          </cell>
          <cell r="L160">
            <v>0.71875999999999995</v>
          </cell>
          <cell r="M160">
            <v>1.1573999999999999E-2</v>
          </cell>
          <cell r="N160">
            <v>5.4610000000000003</v>
          </cell>
          <cell r="O160">
            <v>0.6452</v>
          </cell>
          <cell r="P160">
            <v>150.40090000000001</v>
          </cell>
          <cell r="Q160">
            <v>123.75109999999999</v>
          </cell>
        </row>
        <row r="161">
          <cell r="B161">
            <v>140520</v>
          </cell>
          <cell r="D161" t="str">
            <v>Elq13</v>
          </cell>
          <cell r="E161">
            <v>4700</v>
          </cell>
          <cell r="F161">
            <v>40</v>
          </cell>
          <cell r="G161">
            <v>8.2520000000000007</v>
          </cell>
          <cell r="I161">
            <v>-4.1177999999999999</v>
          </cell>
          <cell r="K161">
            <v>20.450099999999999</v>
          </cell>
          <cell r="L161">
            <v>0.76885999999999999</v>
          </cell>
          <cell r="M161">
            <v>1.7152000000000001E-2</v>
          </cell>
          <cell r="N161">
            <v>5.3914999999999997</v>
          </cell>
          <cell r="O161">
            <v>0.63124000000000002</v>
          </cell>
          <cell r="P161">
            <v>111.339</v>
          </cell>
          <cell r="Q161">
            <v>85.727099999999993</v>
          </cell>
        </row>
        <row r="162">
          <cell r="B162">
            <v>140630</v>
          </cell>
          <cell r="D162" t="str">
            <v>Elq13</v>
          </cell>
          <cell r="E162">
            <v>4700</v>
          </cell>
          <cell r="F162">
            <v>40</v>
          </cell>
          <cell r="G162">
            <v>8.3813999999999993</v>
          </cell>
          <cell r="I162">
            <v>-3.7723</v>
          </cell>
          <cell r="K162">
            <v>20.732099999999999</v>
          </cell>
          <cell r="L162">
            <v>0.72111000000000003</v>
          </cell>
          <cell r="M162">
            <v>1.307E-2</v>
          </cell>
          <cell r="N162">
            <v>6.0518000000000001</v>
          </cell>
          <cell r="O162">
            <v>0.59440000000000004</v>
          </cell>
          <cell r="P162">
            <v>110.1919</v>
          </cell>
          <cell r="Q162">
            <v>83.871499999999997</v>
          </cell>
        </row>
        <row r="163">
          <cell r="B163">
            <v>140520</v>
          </cell>
          <cell r="D163" t="str">
            <v>Elq13</v>
          </cell>
          <cell r="E163">
            <v>4700</v>
          </cell>
          <cell r="F163">
            <v>60</v>
          </cell>
          <cell r="G163">
            <v>9.7052999999999994</v>
          </cell>
          <cell r="I163">
            <v>-4.4237000000000002</v>
          </cell>
          <cell r="K163">
            <v>21.5456</v>
          </cell>
          <cell r="L163">
            <v>0.74978999999999996</v>
          </cell>
          <cell r="M163">
            <v>1.9137999999999999E-2</v>
          </cell>
          <cell r="N163">
            <v>5.0010000000000003</v>
          </cell>
          <cell r="O163">
            <v>0.85019</v>
          </cell>
          <cell r="P163">
            <v>98.8489</v>
          </cell>
          <cell r="Q163">
            <v>72.631200000000007</v>
          </cell>
        </row>
        <row r="164">
          <cell r="B164">
            <v>140724</v>
          </cell>
          <cell r="D164" t="str">
            <v>Elq13</v>
          </cell>
          <cell r="E164">
            <v>4700</v>
          </cell>
          <cell r="F164">
            <v>60</v>
          </cell>
          <cell r="G164">
            <v>9.7581000000000007</v>
          </cell>
          <cell r="I164">
            <v>-4.4135</v>
          </cell>
          <cell r="K164">
            <v>21.592199999999998</v>
          </cell>
          <cell r="L164">
            <v>0.73441000000000001</v>
          </cell>
          <cell r="M164">
            <v>1.2172000000000001E-2</v>
          </cell>
          <cell r="N164">
            <v>5.1196999999999999</v>
          </cell>
          <cell r="O164">
            <v>0.94772000000000001</v>
          </cell>
          <cell r="P164">
            <v>211.2261</v>
          </cell>
          <cell r="Q164">
            <v>182.2517</v>
          </cell>
        </row>
        <row r="165">
          <cell r="B165">
            <v>140726</v>
          </cell>
          <cell r="D165" t="str">
            <v>Elq13</v>
          </cell>
          <cell r="E165">
            <v>4700</v>
          </cell>
          <cell r="F165">
            <v>60</v>
          </cell>
          <cell r="G165">
            <v>9.7866999999999997</v>
          </cell>
          <cell r="I165">
            <v>-4.4088000000000003</v>
          </cell>
          <cell r="K165">
            <v>21.651299999999999</v>
          </cell>
          <cell r="L165">
            <v>0.76012000000000002</v>
          </cell>
          <cell r="M165">
            <v>1.0836E-2</v>
          </cell>
          <cell r="N165">
            <v>5.0252999999999997</v>
          </cell>
          <cell r="O165">
            <v>0.84401000000000004</v>
          </cell>
          <cell r="P165">
            <v>124.5454</v>
          </cell>
          <cell r="Q165">
            <v>97.593999999999994</v>
          </cell>
        </row>
        <row r="166">
          <cell r="B166">
            <v>140630</v>
          </cell>
          <cell r="D166" t="str">
            <v>Elq13</v>
          </cell>
          <cell r="E166">
            <v>4700</v>
          </cell>
          <cell r="F166">
            <v>60</v>
          </cell>
          <cell r="G166">
            <v>9.8633000000000006</v>
          </cell>
          <cell r="I166">
            <v>-4.2103999999999999</v>
          </cell>
          <cell r="K166">
            <v>21.744599999999998</v>
          </cell>
          <cell r="L166">
            <v>0.74574200000000002</v>
          </cell>
          <cell r="M166">
            <v>1.1613999999999999E-2</v>
          </cell>
          <cell r="N166">
            <v>5.5076000000000001</v>
          </cell>
          <cell r="O166">
            <v>0.92569999999999997</v>
          </cell>
          <cell r="P166">
            <v>140.87190000000001</v>
          </cell>
          <cell r="Q166">
            <v>113.1737</v>
          </cell>
        </row>
        <row r="167">
          <cell r="B167">
            <v>140627</v>
          </cell>
          <cell r="D167" t="str">
            <v>Elq13</v>
          </cell>
          <cell r="E167">
            <v>4700</v>
          </cell>
          <cell r="F167">
            <v>80</v>
          </cell>
          <cell r="G167">
            <v>10.2582</v>
          </cell>
          <cell r="I167">
            <v>-5.3242000000000003</v>
          </cell>
          <cell r="K167">
            <v>20.971800000000002</v>
          </cell>
          <cell r="L167">
            <v>0.75517000000000001</v>
          </cell>
          <cell r="M167">
            <v>1.1927E-2</v>
          </cell>
          <cell r="N167">
            <v>3.2233000000000001</v>
          </cell>
          <cell r="O167">
            <v>0.88546999999999998</v>
          </cell>
          <cell r="P167">
            <v>174.59630000000001</v>
          </cell>
          <cell r="Q167">
            <v>148.19999999999999</v>
          </cell>
        </row>
        <row r="168">
          <cell r="B168">
            <v>140630</v>
          </cell>
          <cell r="D168" t="str">
            <v>Elq13</v>
          </cell>
          <cell r="E168">
            <v>4700</v>
          </cell>
          <cell r="F168">
            <v>80</v>
          </cell>
          <cell r="G168">
            <v>10.234</v>
          </cell>
          <cell r="I168">
            <v>-5.3282999999999996</v>
          </cell>
          <cell r="K168">
            <v>20.947199999999999</v>
          </cell>
          <cell r="L168">
            <v>0.75856999999999997</v>
          </cell>
          <cell r="M168">
            <v>1.1167E-2</v>
          </cell>
          <cell r="N168">
            <v>3.1928000000000001</v>
          </cell>
          <cell r="O168">
            <v>0.86321999999999999</v>
          </cell>
          <cell r="P168">
            <v>117.1079</v>
          </cell>
          <cell r="Q168">
            <v>92.042699999999996</v>
          </cell>
        </row>
        <row r="169">
          <cell r="B169">
            <v>140724</v>
          </cell>
          <cell r="D169" t="str">
            <v>Elq13</v>
          </cell>
          <cell r="E169">
            <v>4700</v>
          </cell>
          <cell r="F169">
            <v>80</v>
          </cell>
          <cell r="G169">
            <v>10.134399999999999</v>
          </cell>
          <cell r="I169">
            <v>-5.5096999999999996</v>
          </cell>
          <cell r="K169">
            <v>20.829699999999999</v>
          </cell>
          <cell r="L169">
            <v>0.74541000000000002</v>
          </cell>
          <cell r="M169">
            <v>1.1363E-2</v>
          </cell>
          <cell r="N169">
            <v>3.0135000000000001</v>
          </cell>
          <cell r="O169">
            <v>1.0495000000000001</v>
          </cell>
          <cell r="P169">
            <v>120.2158</v>
          </cell>
          <cell r="Q169">
            <v>95.4114</v>
          </cell>
        </row>
        <row r="170">
          <cell r="B170">
            <v>140726</v>
          </cell>
          <cell r="D170" t="str">
            <v>Elq13</v>
          </cell>
          <cell r="E170">
            <v>4700</v>
          </cell>
          <cell r="F170">
            <v>80</v>
          </cell>
          <cell r="G170">
            <v>10.175000000000001</v>
          </cell>
          <cell r="I170">
            <v>-5.4884000000000004</v>
          </cell>
          <cell r="K170">
            <v>20.911300000000001</v>
          </cell>
          <cell r="L170">
            <v>0.76419000000000004</v>
          </cell>
          <cell r="M170">
            <v>1.0647E-2</v>
          </cell>
          <cell r="N170">
            <v>3.6414</v>
          </cell>
          <cell r="O170">
            <v>1.6331</v>
          </cell>
          <cell r="P170">
            <v>354.70260000000002</v>
          </cell>
          <cell r="Q170">
            <v>324.6123</v>
          </cell>
        </row>
        <row r="171">
          <cell r="B171">
            <v>140627</v>
          </cell>
          <cell r="D171" t="str">
            <v>Elq13</v>
          </cell>
          <cell r="E171">
            <v>4700</v>
          </cell>
          <cell r="F171">
            <v>100</v>
          </cell>
          <cell r="G171">
            <v>9.1468000000000007</v>
          </cell>
          <cell r="I171">
            <v>-6.4488000000000003</v>
          </cell>
          <cell r="K171">
            <v>18.710799999999999</v>
          </cell>
          <cell r="L171">
            <v>0.75570999999999999</v>
          </cell>
          <cell r="M171">
            <v>1.1228E-2</v>
          </cell>
          <cell r="N171">
            <v>1.1748000000000001</v>
          </cell>
          <cell r="O171">
            <v>1.1065</v>
          </cell>
          <cell r="P171">
            <v>163.63200000000001</v>
          </cell>
          <cell r="Q171">
            <v>141.31209999999999</v>
          </cell>
        </row>
        <row r="172">
          <cell r="B172">
            <v>140630</v>
          </cell>
          <cell r="D172" t="str">
            <v>Elq13</v>
          </cell>
          <cell r="E172">
            <v>4700</v>
          </cell>
          <cell r="F172">
            <v>100</v>
          </cell>
          <cell r="G172">
            <v>9.1465999999999994</v>
          </cell>
          <cell r="I172">
            <v>-6.3825000000000003</v>
          </cell>
          <cell r="K172">
            <v>18.759499999999999</v>
          </cell>
          <cell r="L172">
            <v>0.73434999999999995</v>
          </cell>
          <cell r="M172">
            <v>1.0887000000000001E-2</v>
          </cell>
          <cell r="N172">
            <v>1.1667000000000001</v>
          </cell>
          <cell r="O172">
            <v>0.96494000000000002</v>
          </cell>
          <cell r="P172">
            <v>130.9623</v>
          </cell>
          <cell r="Q172">
            <v>109.1236</v>
          </cell>
        </row>
        <row r="173">
          <cell r="B173">
            <v>140724</v>
          </cell>
          <cell r="D173" t="str">
            <v>Elq13</v>
          </cell>
          <cell r="E173">
            <v>4700</v>
          </cell>
          <cell r="F173">
            <v>100</v>
          </cell>
          <cell r="G173">
            <v>8.9275000000000002</v>
          </cell>
          <cell r="I173">
            <v>-6.5617000000000001</v>
          </cell>
          <cell r="K173">
            <v>18.559200000000001</v>
          </cell>
          <cell r="L173">
            <v>0.76015999999999995</v>
          </cell>
          <cell r="M173">
            <v>1.1972E-2</v>
          </cell>
          <cell r="O173">
            <v>0.80532999999999999</v>
          </cell>
          <cell r="Q173">
            <v>86.911299999999997</v>
          </cell>
        </row>
        <row r="174">
          <cell r="B174">
            <v>140923</v>
          </cell>
          <cell r="D174" t="str">
            <v>Elq13</v>
          </cell>
          <cell r="E174">
            <v>4700</v>
          </cell>
          <cell r="F174">
            <v>100</v>
          </cell>
          <cell r="G174">
            <v>8.9727999999999994</v>
          </cell>
          <cell r="I174">
            <v>-6.7672999999999996</v>
          </cell>
          <cell r="K174">
            <v>18.3626</v>
          </cell>
          <cell r="L174">
            <v>0.73238000000000003</v>
          </cell>
          <cell r="M174">
            <v>1.1741E-2</v>
          </cell>
          <cell r="O174">
            <v>0.71340000000000003</v>
          </cell>
          <cell r="Q174">
            <v>60.725900000000003</v>
          </cell>
        </row>
        <row r="175">
          <cell r="B175">
            <v>140923</v>
          </cell>
          <cell r="D175" t="str">
            <v>Elq13</v>
          </cell>
          <cell r="E175">
            <v>4700</v>
          </cell>
          <cell r="F175">
            <v>100</v>
          </cell>
          <cell r="G175">
            <v>9.1393000000000004</v>
          </cell>
          <cell r="I175">
            <v>-6.726</v>
          </cell>
          <cell r="K175">
            <v>18.583400000000001</v>
          </cell>
          <cell r="L175">
            <v>0.74692999999999998</v>
          </cell>
          <cell r="M175">
            <v>1.3015000000000001E-2</v>
          </cell>
          <cell r="O175">
            <v>0.86143000000000003</v>
          </cell>
          <cell r="Q175">
            <v>80.4833</v>
          </cell>
        </row>
      </sheetData>
      <sheetData sheetId="4"/>
      <sheetData sheetId="5">
        <row r="3">
          <cell r="A3" t="str">
            <v>Elq13-400-30</v>
          </cell>
        </row>
        <row r="5">
          <cell r="F5">
            <v>-7.5868000000000002</v>
          </cell>
          <cell r="H5">
            <v>-3.1835</v>
          </cell>
          <cell r="J5">
            <v>0.64887000000000006</v>
          </cell>
        </row>
        <row r="6">
          <cell r="F6">
            <v>-7.4112</v>
          </cell>
          <cell r="H6">
            <v>-3.2298</v>
          </cell>
          <cell r="J6">
            <v>0.58923000000000003</v>
          </cell>
        </row>
        <row r="7">
          <cell r="F7">
            <v>-8.6452000000000009</v>
          </cell>
          <cell r="H7">
            <v>-3.2959000000000001</v>
          </cell>
          <cell r="J7">
            <v>0.59956000000000009</v>
          </cell>
        </row>
        <row r="8">
          <cell r="F8">
            <v>-8.6159999999999997</v>
          </cell>
          <cell r="H8">
            <v>-3.2557</v>
          </cell>
          <cell r="J8">
            <v>0.64249000000000001</v>
          </cell>
        </row>
        <row r="9">
          <cell r="F9">
            <v>-8.5307999999999993</v>
          </cell>
          <cell r="H9">
            <v>-3.5363000000000002</v>
          </cell>
          <cell r="J9">
            <v>0.61467000000000005</v>
          </cell>
        </row>
        <row r="10">
          <cell r="F10">
            <v>-8.5040999999999993</v>
          </cell>
          <cell r="H10">
            <v>-3.4681000000000002</v>
          </cell>
          <cell r="J10">
            <v>0.66107000000000005</v>
          </cell>
        </row>
        <row r="11">
          <cell r="F11">
            <v>-5.8767261511851796</v>
          </cell>
          <cell r="H11">
            <v>-7.6128774103282</v>
          </cell>
          <cell r="J11">
            <v>0.62263000000000002</v>
          </cell>
        </row>
        <row r="12">
          <cell r="F12">
            <v>-5.88633526274198</v>
          </cell>
          <cell r="H12">
            <v>-7.5406460018666897</v>
          </cell>
          <cell r="J12">
            <v>0.60155000000000003</v>
          </cell>
        </row>
        <row r="13">
          <cell r="F13">
            <v>-5.8579125222423896</v>
          </cell>
          <cell r="H13">
            <v>-7.6614247787363503</v>
          </cell>
          <cell r="J13">
            <v>0.57369999999999999</v>
          </cell>
        </row>
        <row r="14">
          <cell r="F14">
            <v>-5.8950340374144501</v>
          </cell>
          <cell r="H14">
            <v>-7.6975896199796701</v>
          </cell>
          <cell r="J14">
            <v>0.62529000000000001</v>
          </cell>
        </row>
        <row r="15">
          <cell r="F15">
            <v>-6.0407890874496903</v>
          </cell>
          <cell r="H15">
            <v>-7.3068520961116601</v>
          </cell>
          <cell r="J15">
            <v>0.58857000000000004</v>
          </cell>
        </row>
        <row r="16">
          <cell r="F16">
            <v>-3.1121341820226198</v>
          </cell>
          <cell r="H16">
            <v>-6.2818540141339501</v>
          </cell>
          <cell r="J16">
            <v>0.65066000000000002</v>
          </cell>
        </row>
        <row r="17">
          <cell r="F17">
            <v>-3.0829022531814099</v>
          </cell>
          <cell r="H17">
            <v>-6.25030805207117</v>
          </cell>
          <cell r="J17">
            <v>0.56918000000000002</v>
          </cell>
        </row>
        <row r="18">
          <cell r="F18">
            <v>-3.03101305077469</v>
          </cell>
          <cell r="H18">
            <v>-6.2216120367367997</v>
          </cell>
          <cell r="J18">
            <v>0.59805000000000008</v>
          </cell>
        </row>
        <row r="19">
          <cell r="F19">
            <v>-3.08310455026681</v>
          </cell>
          <cell r="H19">
            <v>-6.3834693561056604</v>
          </cell>
          <cell r="J19">
            <v>0.64968999999999999</v>
          </cell>
        </row>
        <row r="20">
          <cell r="F20">
            <v>-3.0353624381109201</v>
          </cell>
          <cell r="H20">
            <v>-6.3214584462563899</v>
          </cell>
          <cell r="J20">
            <v>0.64077000000000006</v>
          </cell>
        </row>
        <row r="21">
          <cell r="F21">
            <v>-2.9761000000000002</v>
          </cell>
          <cell r="H21">
            <v>-6.5099</v>
          </cell>
          <cell r="J21">
            <v>0.62302000000000002</v>
          </cell>
        </row>
        <row r="22">
          <cell r="F22">
            <v>-2.9533</v>
          </cell>
          <cell r="H22">
            <v>-6.5900999999999996</v>
          </cell>
          <cell r="J22">
            <v>0.60804000000000002</v>
          </cell>
        </row>
        <row r="36">
          <cell r="F36">
            <v>-3.5848013220744499</v>
          </cell>
          <cell r="H36">
            <v>-9.8892969281548098</v>
          </cell>
          <cell r="J36">
            <v>0.59409000000000001</v>
          </cell>
        </row>
        <row r="37">
          <cell r="F37">
            <v>-3.5865208473004002</v>
          </cell>
          <cell r="H37">
            <v>-9.7672405889586198</v>
          </cell>
          <cell r="J37">
            <v>0.62911000000000006</v>
          </cell>
        </row>
        <row r="38">
          <cell r="F38">
            <v>-3.4742459648998998</v>
          </cell>
          <cell r="H38">
            <v>-9.8006537574986403</v>
          </cell>
          <cell r="J38">
            <v>0.64605000000000001</v>
          </cell>
        </row>
        <row r="39">
          <cell r="F39">
            <v>-3.55324297675106</v>
          </cell>
          <cell r="H39">
            <v>-9.8044864444782291</v>
          </cell>
          <cell r="J39">
            <v>0.64331000000000005</v>
          </cell>
        </row>
        <row r="40">
          <cell r="F40">
            <v>-3.5304845546428498</v>
          </cell>
          <cell r="H40">
            <v>-9.7183983984751201</v>
          </cell>
          <cell r="J40">
            <v>0.59501999999999999</v>
          </cell>
        </row>
        <row r="41">
          <cell r="F41">
            <v>-3.6675408300056298</v>
          </cell>
          <cell r="H41">
            <v>-9.6634632184343197</v>
          </cell>
          <cell r="J41">
            <v>0.61599000000000004</v>
          </cell>
        </row>
        <row r="42">
          <cell r="F42">
            <v>-2.7750060891930102</v>
          </cell>
          <cell r="H42">
            <v>-10.4203697598909</v>
          </cell>
          <cell r="J42">
            <v>0.60103000000000006</v>
          </cell>
        </row>
        <row r="43">
          <cell r="F43">
            <v>-2.7266570857809</v>
          </cell>
          <cell r="H43">
            <v>-10.475992858107499</v>
          </cell>
          <cell r="J43">
            <v>0.59073000000000009</v>
          </cell>
        </row>
        <row r="44">
          <cell r="F44">
            <v>-2.8310423818505601</v>
          </cell>
          <cell r="H44">
            <v>-10.5558896405282</v>
          </cell>
          <cell r="J44">
            <v>0.63919999999999999</v>
          </cell>
        </row>
        <row r="45">
          <cell r="F45">
            <v>-2.79685417441689</v>
          </cell>
          <cell r="H45">
            <v>-10.390592730280201</v>
          </cell>
          <cell r="J45">
            <v>0.60701000000000005</v>
          </cell>
        </row>
        <row r="49">
          <cell r="F49">
            <v>-3.1522901534757701</v>
          </cell>
          <cell r="H49">
            <v>-10.661632491554901</v>
          </cell>
          <cell r="J49">
            <v>0.59235000000000004</v>
          </cell>
        </row>
        <row r="50">
          <cell r="F50">
            <v>-3.1607866310628299</v>
          </cell>
          <cell r="H50">
            <v>-10.6622221357056</v>
          </cell>
          <cell r="J50">
            <v>0.59915000000000007</v>
          </cell>
        </row>
        <row r="51">
          <cell r="F51">
            <v>-3.24504336713456</v>
          </cell>
          <cell r="H51">
            <v>-10.7083126534858</v>
          </cell>
          <cell r="J51">
            <v>0.60726000000000002</v>
          </cell>
        </row>
        <row r="52">
          <cell r="F52">
            <v>-3.4687839435939298</v>
          </cell>
          <cell r="H52">
            <v>-10.484837520368099</v>
          </cell>
          <cell r="J52">
            <v>0.59679000000000004</v>
          </cell>
        </row>
        <row r="53">
          <cell r="F53">
            <v>-0.28829951139882098</v>
          </cell>
          <cell r="H53">
            <v>-9.6424325770591306</v>
          </cell>
          <cell r="J53">
            <v>0.62281000000000009</v>
          </cell>
        </row>
        <row r="54">
          <cell r="F54">
            <v>-0.23209126621867901</v>
          </cell>
          <cell r="H54">
            <v>-9.6807594468550402</v>
          </cell>
          <cell r="J54">
            <v>0.57196000000000002</v>
          </cell>
        </row>
        <row r="55">
          <cell r="F55">
            <v>-0.25686254432668099</v>
          </cell>
          <cell r="H55">
            <v>-9.6923557818189199</v>
          </cell>
          <cell r="J55">
            <v>0.62984000000000007</v>
          </cell>
        </row>
        <row r="56">
          <cell r="F56">
            <v>-0.29959780361876298</v>
          </cell>
          <cell r="H56">
            <v>-9.6669028093134397</v>
          </cell>
          <cell r="J56">
            <v>0.58545000000000003</v>
          </cell>
        </row>
        <row r="57">
          <cell r="F57">
            <v>-0.20549931434202001</v>
          </cell>
          <cell r="H57">
            <v>-9.8617802011218494</v>
          </cell>
          <cell r="J57">
            <v>0.62550000000000006</v>
          </cell>
        </row>
        <row r="58">
          <cell r="F58">
            <v>-0.33070098049998198</v>
          </cell>
          <cell r="H58">
            <v>-9.5194917716368703</v>
          </cell>
          <cell r="J58">
            <v>0.59816000000000003</v>
          </cell>
        </row>
        <row r="59">
          <cell r="F59">
            <v>-3.3879662579741101</v>
          </cell>
          <cell r="H59">
            <v>-11.517107880204501</v>
          </cell>
          <cell r="J59">
            <v>0.60530000000000006</v>
          </cell>
        </row>
        <row r="60">
          <cell r="F60">
            <v>-3.3096772859218699</v>
          </cell>
          <cell r="H60">
            <v>-11.802692197196601</v>
          </cell>
          <cell r="J60">
            <v>0.61318000000000006</v>
          </cell>
        </row>
        <row r="61">
          <cell r="F61">
            <v>-3.3565090611934298</v>
          </cell>
          <cell r="H61">
            <v>-11.816155738637701</v>
          </cell>
          <cell r="J61">
            <v>0.61416000000000004</v>
          </cell>
        </row>
        <row r="62">
          <cell r="F62">
            <v>-3.1867818065375402</v>
          </cell>
          <cell r="H62">
            <v>-11.7553241170899</v>
          </cell>
          <cell r="J62">
            <v>0.62582000000000004</v>
          </cell>
        </row>
        <row r="74">
          <cell r="F74">
            <v>-0.55920565332067396</v>
          </cell>
          <cell r="H74">
            <v>-10.2639175119035</v>
          </cell>
          <cell r="J74">
            <v>0.61326000000000003</v>
          </cell>
        </row>
        <row r="75">
          <cell r="F75">
            <v>-0.57754388411275503</v>
          </cell>
          <cell r="H75">
            <v>-10.2364007848706</v>
          </cell>
          <cell r="J75">
            <v>0.5958</v>
          </cell>
        </row>
        <row r="76">
          <cell r="F76">
            <v>-0.52216505698277904</v>
          </cell>
          <cell r="H76">
            <v>-10.3000823531468</v>
          </cell>
          <cell r="J76">
            <v>0.62070000000000003</v>
          </cell>
        </row>
        <row r="77">
          <cell r="F77">
            <v>-0.57277978775143701</v>
          </cell>
          <cell r="H77">
            <v>-10.2066237552599</v>
          </cell>
          <cell r="J77">
            <v>0.60745000000000005</v>
          </cell>
        </row>
        <row r="78">
          <cell r="F78">
            <v>-0.60522824025060795</v>
          </cell>
          <cell r="H78">
            <v>-10.2043634526822</v>
          </cell>
          <cell r="J78">
            <v>0.60727000000000009</v>
          </cell>
        </row>
        <row r="79">
          <cell r="F79">
            <v>-1.5748786300201101</v>
          </cell>
          <cell r="H79">
            <v>-10.601587062208001</v>
          </cell>
          <cell r="J79">
            <v>0.58504</v>
          </cell>
        </row>
        <row r="80">
          <cell r="F80">
            <v>-1.5673936378600699</v>
          </cell>
          <cell r="H80">
            <v>-10.7430033843524</v>
          </cell>
          <cell r="J80">
            <v>0.59594000000000003</v>
          </cell>
        </row>
        <row r="81">
          <cell r="F81">
            <v>-1.58286936489366</v>
          </cell>
          <cell r="H81">
            <v>-10.670477153815501</v>
          </cell>
          <cell r="J81">
            <v>0.61032000000000008</v>
          </cell>
        </row>
        <row r="82">
          <cell r="F82">
            <v>-1.60754960931323</v>
          </cell>
          <cell r="H82">
            <v>-10.409363069077701</v>
          </cell>
          <cell r="J82">
            <v>0.60710000000000008</v>
          </cell>
        </row>
        <row r="83">
          <cell r="F83">
            <v>-1.51206538500145</v>
          </cell>
          <cell r="H83">
            <v>-10.7158797534199</v>
          </cell>
          <cell r="J83">
            <v>0.57468000000000008</v>
          </cell>
        </row>
        <row r="84">
          <cell r="F84">
            <v>-2.2393234070371202</v>
          </cell>
          <cell r="H84">
            <v>-10.992914230226701</v>
          </cell>
          <cell r="J84">
            <v>0.60504000000000002</v>
          </cell>
        </row>
        <row r="85">
          <cell r="F85">
            <v>-2.2134293801051101</v>
          </cell>
          <cell r="H85">
            <v>-11.213932512716401</v>
          </cell>
          <cell r="J85">
            <v>0.58202000000000009</v>
          </cell>
        </row>
        <row r="86">
          <cell r="F86">
            <v>-2.2538887971863701</v>
          </cell>
          <cell r="H86">
            <v>-11.1248962459598</v>
          </cell>
          <cell r="J86">
            <v>0.60074000000000005</v>
          </cell>
        </row>
        <row r="87">
          <cell r="F87">
            <v>-2.2746242484405199</v>
          </cell>
          <cell r="H87">
            <v>-10.9636285707416</v>
          </cell>
          <cell r="J87">
            <v>0.58520000000000005</v>
          </cell>
        </row>
        <row r="88">
          <cell r="F88">
            <v>0.23859943130873201</v>
          </cell>
          <cell r="H88">
            <v>-11.5880617263395</v>
          </cell>
          <cell r="J88">
            <v>0.59940000000000004</v>
          </cell>
        </row>
        <row r="89">
          <cell r="F89">
            <v>0.232388910786759</v>
          </cell>
          <cell r="H89">
            <v>-11.3610487283176</v>
          </cell>
          <cell r="J89">
            <v>0.61040000000000005</v>
          </cell>
        </row>
        <row r="90">
          <cell r="F90">
            <v>0.26319268798157702</v>
          </cell>
          <cell r="H90">
            <v>-11.5207440191339</v>
          </cell>
          <cell r="J90">
            <v>0.60184000000000004</v>
          </cell>
        </row>
        <row r="91">
          <cell r="F91">
            <v>0.24395423515943701</v>
          </cell>
          <cell r="H91">
            <v>-13.4366944128288</v>
          </cell>
          <cell r="J91">
            <v>0.62799000000000005</v>
          </cell>
        </row>
        <row r="92">
          <cell r="F92">
            <v>0</v>
          </cell>
          <cell r="H92">
            <v>0</v>
          </cell>
          <cell r="J92">
            <v>0</v>
          </cell>
        </row>
        <row r="93">
          <cell r="F93">
            <v>0</v>
          </cell>
          <cell r="H93">
            <v>0</v>
          </cell>
          <cell r="J93">
            <v>0</v>
          </cell>
        </row>
        <row r="94">
          <cell r="F94" t="str">
            <v/>
          </cell>
          <cell r="H94" t="str">
            <v/>
          </cell>
          <cell r="J94" t="str">
            <v/>
          </cell>
        </row>
        <row r="95">
          <cell r="F95">
            <v>0.24068999999999999</v>
          </cell>
          <cell r="H95">
            <v>-13.439500000000001</v>
          </cell>
          <cell r="J95">
            <v>0.62199000000000004</v>
          </cell>
        </row>
        <row r="96">
          <cell r="F96">
            <v>0.23585</v>
          </cell>
          <cell r="H96">
            <v>-13.3942</v>
          </cell>
          <cell r="J96">
            <v>0.60708000000000006</v>
          </cell>
        </row>
        <row r="106">
          <cell r="F106">
            <v>2.8690825936428901</v>
          </cell>
          <cell r="H106">
            <v>-12.5959601279468</v>
          </cell>
          <cell r="J106">
            <v>0.61548000000000003</v>
          </cell>
        </row>
        <row r="107">
          <cell r="F107">
            <v>2.8580574024882499</v>
          </cell>
          <cell r="H107">
            <v>-12.7059287620535</v>
          </cell>
          <cell r="J107">
            <v>0.62660000000000005</v>
          </cell>
        </row>
        <row r="108">
          <cell r="F108">
            <v>2.8746457634915599</v>
          </cell>
          <cell r="H108">
            <v>-12.5949773876956</v>
          </cell>
          <cell r="J108">
            <v>0.60867000000000004</v>
          </cell>
        </row>
        <row r="109">
          <cell r="F109">
            <v>2.9110592388646999</v>
          </cell>
          <cell r="H109">
            <v>-12.6923669465872</v>
          </cell>
          <cell r="J109">
            <v>0.59015000000000006</v>
          </cell>
        </row>
        <row r="110">
          <cell r="F110">
            <v>2.4262542736884898</v>
          </cell>
          <cell r="H110">
            <v>-13.537228740524201</v>
          </cell>
          <cell r="J110">
            <v>0.60747000000000007</v>
          </cell>
        </row>
        <row r="111">
          <cell r="F111">
            <v>2.4993846700628701</v>
          </cell>
          <cell r="H111">
            <v>-13.5050931343107</v>
          </cell>
          <cell r="J111">
            <v>0.62687000000000004</v>
          </cell>
        </row>
        <row r="112">
          <cell r="F112">
            <v>2.40349585158028</v>
          </cell>
          <cell r="H112">
            <v>-13.4046570806404</v>
          </cell>
          <cell r="J112">
            <v>0.65299000000000007</v>
          </cell>
        </row>
        <row r="113">
          <cell r="F113">
            <v>2.4035970001229798</v>
          </cell>
          <cell r="H113">
            <v>-13.245649707999901</v>
          </cell>
          <cell r="J113">
            <v>0.62352000000000007</v>
          </cell>
        </row>
        <row r="114">
          <cell r="F114">
            <v>2.5336740260392401</v>
          </cell>
          <cell r="H114">
            <v>-13.6785467886434</v>
          </cell>
          <cell r="J114">
            <v>0.63431000000000004</v>
          </cell>
        </row>
        <row r="118">
          <cell r="F118">
            <v>2.4671182849405602</v>
          </cell>
          <cell r="H118">
            <v>-13.3942400339779</v>
          </cell>
          <cell r="J118">
            <v>0.60643000000000002</v>
          </cell>
        </row>
        <row r="119">
          <cell r="F119">
            <v>2.44142655509396</v>
          </cell>
          <cell r="H119">
            <v>-13.4398391816325</v>
          </cell>
          <cell r="J119">
            <v>0.60097</v>
          </cell>
        </row>
        <row r="120">
          <cell r="F120">
            <v>2.4859319138833502</v>
          </cell>
          <cell r="H120">
            <v>-13.5768331726466</v>
          </cell>
          <cell r="J120">
            <v>0.60946</v>
          </cell>
        </row>
        <row r="121">
          <cell r="F121">
            <v>-4.2334669264297604</v>
          </cell>
          <cell r="H121">
            <v>-15.3690565687183</v>
          </cell>
          <cell r="J121">
            <v>0.57706000000000002</v>
          </cell>
        </row>
        <row r="122">
          <cell r="F122">
            <v>-4.1744973260338201</v>
          </cell>
          <cell r="H122">
            <v>-15.244052008768501</v>
          </cell>
          <cell r="J122">
            <v>0.59279999999999999</v>
          </cell>
        </row>
        <row r="123">
          <cell r="F123">
            <v>-4.3040000000000003</v>
          </cell>
          <cell r="H123">
            <v>-15.264099999999999</v>
          </cell>
          <cell r="J123">
            <v>0.54986000000000002</v>
          </cell>
        </row>
        <row r="124">
          <cell r="F124">
            <v>-4.3467000000000002</v>
          </cell>
          <cell r="H124">
            <v>-15.1434</v>
          </cell>
          <cell r="J124">
            <v>0.54770000000000008</v>
          </cell>
        </row>
        <row r="125">
          <cell r="F125">
            <v>-4.3821000000000003</v>
          </cell>
          <cell r="H125">
            <v>-15.0581</v>
          </cell>
          <cell r="J125">
            <v>0.58434000000000008</v>
          </cell>
        </row>
        <row r="126">
          <cell r="F126">
            <v>5.8528634548431802</v>
          </cell>
          <cell r="H126">
            <v>-10.127414891015</v>
          </cell>
          <cell r="J126">
            <v>0.70234000000000008</v>
          </cell>
        </row>
        <row r="127">
          <cell r="F127">
            <v>5.8098753241943397</v>
          </cell>
          <cell r="H127">
            <v>-10.225295820032301</v>
          </cell>
          <cell r="J127">
            <v>0.71661000000000008</v>
          </cell>
        </row>
        <row r="128">
          <cell r="F128">
            <v>5.8417371151458299</v>
          </cell>
          <cell r="H128">
            <v>-10.1124772391971</v>
          </cell>
          <cell r="J128">
            <v>0.66452</v>
          </cell>
        </row>
        <row r="129">
          <cell r="F129">
            <v>5.7321932433983198</v>
          </cell>
          <cell r="H129">
            <v>-10.171933024393301</v>
          </cell>
          <cell r="J129">
            <v>0.66756000000000004</v>
          </cell>
        </row>
        <row r="143">
          <cell r="F143">
            <v>1.11608731490883</v>
          </cell>
          <cell r="H143">
            <v>-9.7612458734264393</v>
          </cell>
          <cell r="J143">
            <v>0.65410000000000001</v>
          </cell>
        </row>
        <row r="144">
          <cell r="F144">
            <v>1.57033530533441</v>
          </cell>
          <cell r="H144">
            <v>-9.7466030436838995</v>
          </cell>
          <cell r="J144">
            <v>0.70882000000000001</v>
          </cell>
        </row>
        <row r="145">
          <cell r="F145">
            <v>1.43631348625274</v>
          </cell>
          <cell r="H145">
            <v>-9.8755385646383296</v>
          </cell>
          <cell r="J145">
            <v>0.67793000000000003</v>
          </cell>
        </row>
        <row r="146">
          <cell r="F146">
            <v>1.2620345471752099</v>
          </cell>
          <cell r="H146">
            <v>-9.6643476846603793</v>
          </cell>
          <cell r="J146">
            <v>0.64997000000000005</v>
          </cell>
        </row>
        <row r="147">
          <cell r="F147">
            <v>1.1346683022034001</v>
          </cell>
          <cell r="H147">
            <v>-9.8653180660260897</v>
          </cell>
          <cell r="J147">
            <v>0.64602000000000004</v>
          </cell>
        </row>
        <row r="148">
          <cell r="F148">
            <v>0.63256693622494797</v>
          </cell>
          <cell r="H148">
            <v>-9.9614300625912104</v>
          </cell>
          <cell r="J148">
            <v>0.71410000000000007</v>
          </cell>
        </row>
        <row r="149">
          <cell r="F149">
            <v>3.9593627354401701</v>
          </cell>
          <cell r="H149">
            <v>-8.9601160206668702</v>
          </cell>
          <cell r="J149">
            <v>0.66510000000000002</v>
          </cell>
        </row>
        <row r="150">
          <cell r="F150">
            <v>4.09166502929589</v>
          </cell>
          <cell r="H150">
            <v>-8.5925711667266391</v>
          </cell>
          <cell r="J150">
            <v>0.66986000000000001</v>
          </cell>
        </row>
        <row r="151">
          <cell r="F151">
            <v>3.9930452001603198</v>
          </cell>
          <cell r="H151">
            <v>-8.9354492403623293</v>
          </cell>
          <cell r="J151">
            <v>0.68715999999999999</v>
          </cell>
        </row>
        <row r="152">
          <cell r="F152">
            <v>3.6825191740616399</v>
          </cell>
          <cell r="H152">
            <v>-9.1094925388457906</v>
          </cell>
          <cell r="J152">
            <v>0.64928000000000008</v>
          </cell>
        </row>
        <row r="153">
          <cell r="F153">
            <v>0.54013739790280801</v>
          </cell>
          <cell r="H153">
            <v>-11.305818726201499</v>
          </cell>
          <cell r="J153">
            <v>0.61959000000000009</v>
          </cell>
        </row>
        <row r="154">
          <cell r="F154">
            <v>0.54888674684662997</v>
          </cell>
          <cell r="H154">
            <v>-11.121751477156</v>
          </cell>
          <cell r="J154">
            <v>0.65578999999999998</v>
          </cell>
        </row>
        <row r="155">
          <cell r="F155">
            <v>0.53528226785305599</v>
          </cell>
          <cell r="H155">
            <v>-11.5586777928293</v>
          </cell>
          <cell r="J155">
            <v>0.63919999999999999</v>
          </cell>
        </row>
        <row r="156">
          <cell r="F156">
            <v>0.797034466660274</v>
          </cell>
          <cell r="H156">
            <v>-11.230933919061799</v>
          </cell>
          <cell r="J156">
            <v>0.65681</v>
          </cell>
        </row>
        <row r="157">
          <cell r="F157">
            <v>0.901035398267655</v>
          </cell>
          <cell r="H157">
            <v>-11.697833812396</v>
          </cell>
          <cell r="J157">
            <v>0.68694</v>
          </cell>
        </row>
        <row r="158">
          <cell r="F158">
            <v>0.95504872007113895</v>
          </cell>
          <cell r="H158">
            <v>-11.5602501772312</v>
          </cell>
          <cell r="J158">
            <v>0.68919000000000008</v>
          </cell>
        </row>
        <row r="159">
          <cell r="F159">
            <v>0.87849950295339296</v>
          </cell>
          <cell r="H159">
            <v>-11.6329729558183</v>
          </cell>
          <cell r="J159">
            <v>0.70552999999999999</v>
          </cell>
        </row>
        <row r="160">
          <cell r="F160">
            <v>0.88514496220898997</v>
          </cell>
          <cell r="H160">
            <v>-11.189364006437</v>
          </cell>
          <cell r="J160">
            <v>0.66274</v>
          </cell>
        </row>
        <row r="161">
          <cell r="F161">
            <v>0</v>
          </cell>
          <cell r="H161">
            <v>0</v>
          </cell>
          <cell r="J161">
            <v>0</v>
          </cell>
        </row>
        <row r="162">
          <cell r="F162">
            <v>0</v>
          </cell>
          <cell r="H162">
            <v>0</v>
          </cell>
          <cell r="J162">
            <v>0</v>
          </cell>
        </row>
        <row r="163">
          <cell r="F163" t="str">
            <v/>
          </cell>
          <cell r="H163" t="str">
            <v/>
          </cell>
          <cell r="J163" t="str">
            <v/>
          </cell>
        </row>
        <row r="164">
          <cell r="F164">
            <v>0.74382021834414602</v>
          </cell>
          <cell r="H164">
            <v>-11.8812131432657</v>
          </cell>
          <cell r="J164">
            <v>0.68500000000000005</v>
          </cell>
        </row>
        <row r="165">
          <cell r="F165">
            <v>6.9267575327225499</v>
          </cell>
          <cell r="H165">
            <v>-4.58721672500418</v>
          </cell>
          <cell r="J165">
            <v>0.67753000000000008</v>
          </cell>
        </row>
        <row r="166">
          <cell r="F166">
            <v>6.8100321144431097</v>
          </cell>
          <cell r="H166">
            <v>-4.5482019370324496</v>
          </cell>
          <cell r="J166">
            <v>0.69128000000000001</v>
          </cell>
        </row>
        <row r="167">
          <cell r="F167">
            <v>6.9533595994534796</v>
          </cell>
          <cell r="H167">
            <v>-4.4892375219618197</v>
          </cell>
          <cell r="J167">
            <v>0.69139000000000006</v>
          </cell>
        </row>
        <row r="168">
          <cell r="F168">
            <v>6.7942529417814201</v>
          </cell>
          <cell r="H168">
            <v>-4.7561497741815204</v>
          </cell>
          <cell r="J168">
            <v>0.69696000000000002</v>
          </cell>
        </row>
        <row r="169">
          <cell r="F169">
            <v>9.2060387939953792</v>
          </cell>
          <cell r="H169">
            <v>-9.2104199626416801</v>
          </cell>
          <cell r="J169">
            <v>0.74238000000000004</v>
          </cell>
        </row>
        <row r="170">
          <cell r="F170">
            <v>9.12552455400367</v>
          </cell>
          <cell r="H170">
            <v>-9.2224093937060392</v>
          </cell>
          <cell r="J170">
            <v>0.73704000000000003</v>
          </cell>
        </row>
        <row r="171">
          <cell r="F171">
            <v>9.1004397154132892</v>
          </cell>
          <cell r="H171">
            <v>-9.0894446377217797</v>
          </cell>
          <cell r="J171">
            <v>0.71000000000000008</v>
          </cell>
        </row>
        <row r="172">
          <cell r="F172">
            <v>9.0432907887860097</v>
          </cell>
          <cell r="H172">
            <v>-9.0832533741393604</v>
          </cell>
          <cell r="J172">
            <v>0.72226000000000001</v>
          </cell>
        </row>
        <row r="173">
          <cell r="F173">
            <v>8.9496272382428899</v>
          </cell>
          <cell r="H173">
            <v>-9.1759257798253593</v>
          </cell>
          <cell r="J173">
            <v>0.72415000000000007</v>
          </cell>
        </row>
        <row r="174">
          <cell r="F174">
            <v>9.3069850396131297</v>
          </cell>
          <cell r="H174">
            <v>-9.2489433804878196</v>
          </cell>
          <cell r="J174">
            <v>0.66374</v>
          </cell>
        </row>
        <row r="182">
          <cell r="F182">
            <v>9.9543357129133003</v>
          </cell>
          <cell r="H182">
            <v>-4.2601607694124404</v>
          </cell>
          <cell r="J182">
            <v>0.66778999999999999</v>
          </cell>
        </row>
        <row r="183">
          <cell r="F183">
            <v>10.0077421434606</v>
          </cell>
          <cell r="H183">
            <v>-4.2501368188504403</v>
          </cell>
          <cell r="J183">
            <v>0.65241000000000005</v>
          </cell>
        </row>
        <row r="184">
          <cell r="F184">
            <v>0</v>
          </cell>
          <cell r="H184">
            <v>0</v>
          </cell>
          <cell r="J184">
            <v>0</v>
          </cell>
        </row>
        <row r="185">
          <cell r="F185">
            <v>0</v>
          </cell>
          <cell r="H185">
            <v>0</v>
          </cell>
          <cell r="J185">
            <v>0</v>
          </cell>
        </row>
        <row r="186">
          <cell r="F186" t="str">
            <v/>
          </cell>
          <cell r="H186" t="str">
            <v/>
          </cell>
          <cell r="J186" t="str">
            <v/>
          </cell>
        </row>
        <row r="187">
          <cell r="F187">
            <v>10.0366706266737</v>
          </cell>
          <cell r="H187">
            <v>-4.2455179396698997</v>
          </cell>
          <cell r="J187">
            <v>0.67812000000000006</v>
          </cell>
        </row>
        <row r="188">
          <cell r="F188">
            <v>10.114150410384299</v>
          </cell>
          <cell r="H188">
            <v>-4.0505422738363697</v>
          </cell>
          <cell r="J188">
            <v>0.66374200000000005</v>
          </cell>
        </row>
        <row r="189">
          <cell r="F189">
            <v>10.513586005519</v>
          </cell>
          <cell r="H189">
            <v>-5.1451183655974102</v>
          </cell>
          <cell r="J189">
            <v>0.67317000000000005</v>
          </cell>
        </row>
        <row r="190">
          <cell r="F190">
            <v>10.4891080581849</v>
          </cell>
          <cell r="H190">
            <v>-5.1491476006272396</v>
          </cell>
          <cell r="J190">
            <v>0.67657</v>
          </cell>
        </row>
        <row r="191">
          <cell r="F191">
            <v>10.3883641096525</v>
          </cell>
          <cell r="H191">
            <v>-5.3274166821907603</v>
          </cell>
          <cell r="J191">
            <v>0.66341000000000006</v>
          </cell>
        </row>
        <row r="192">
          <cell r="F192">
            <v>10.42943041799</v>
          </cell>
          <cell r="H192">
            <v>-5.3064843148406897</v>
          </cell>
          <cell r="J192">
            <v>0.68219000000000007</v>
          </cell>
        </row>
        <row r="193">
          <cell r="F193">
            <v>9.3894211019162004</v>
          </cell>
          <cell r="H193">
            <v>-6.25030805207117</v>
          </cell>
          <cell r="J193">
            <v>0.67371000000000003</v>
          </cell>
        </row>
        <row r="194">
          <cell r="F194">
            <v>9.3892188048307901</v>
          </cell>
          <cell r="H194">
            <v>-6.1851523734181297</v>
          </cell>
          <cell r="J194">
            <v>0.65234999999999999</v>
          </cell>
        </row>
        <row r="195">
          <cell r="F195">
            <v>9.1676023477681898</v>
          </cell>
          <cell r="H195">
            <v>-6.3612594264290596</v>
          </cell>
          <cell r="J195">
            <v>0.67815999999999999</v>
          </cell>
        </row>
        <row r="196">
          <cell r="F196">
            <v>9.2134226376127106</v>
          </cell>
          <cell r="H196">
            <v>-6.5633108220710703</v>
          </cell>
          <cell r="J196">
            <v>0.65038000000000007</v>
          </cell>
        </row>
        <row r="197">
          <cell r="F197">
            <v>9.3818349612134604</v>
          </cell>
          <cell r="H197">
            <v>-6.5227236496974603</v>
          </cell>
          <cell r="J197">
            <v>0.66493000000000002</v>
          </cell>
        </row>
      </sheetData>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H11"/>
  <sheetViews>
    <sheetView workbookViewId="0">
      <selection activeCell="E22" sqref="E22"/>
    </sheetView>
  </sheetViews>
  <sheetFormatPr baseColWidth="10" defaultRowHeight="12" x14ac:dyDescent="0"/>
  <cols>
    <col min="1" max="2" width="10.83203125" style="1"/>
    <col min="3" max="3" width="6.83203125" style="1" customWidth="1"/>
    <col min="4" max="4" width="10.83203125" style="1" customWidth="1"/>
    <col min="5" max="6" width="7.83203125" style="1" customWidth="1"/>
    <col min="7" max="7" width="10.83203125" style="1" customWidth="1"/>
    <col min="8" max="8" width="27.83203125" style="1" customWidth="1"/>
    <col min="9" max="16384" width="10.83203125" style="1"/>
  </cols>
  <sheetData>
    <row r="3" spans="3:8" ht="12" customHeight="1">
      <c r="C3" s="268" t="s">
        <v>0</v>
      </c>
      <c r="D3" s="268"/>
      <c r="E3" s="268"/>
      <c r="F3" s="268"/>
      <c r="G3" s="268"/>
      <c r="H3" s="268"/>
    </row>
    <row r="4" spans="3:8" ht="20" customHeight="1">
      <c r="C4" s="2" t="s">
        <v>1</v>
      </c>
      <c r="D4" s="3" t="s">
        <v>2</v>
      </c>
      <c r="E4" s="2" t="s">
        <v>3</v>
      </c>
      <c r="F4" s="2" t="s">
        <v>4</v>
      </c>
      <c r="G4" s="2" t="s">
        <v>5</v>
      </c>
      <c r="H4" s="3" t="s">
        <v>6</v>
      </c>
    </row>
    <row r="5" spans="3:8" ht="12" customHeight="1">
      <c r="C5" s="4">
        <v>1</v>
      </c>
      <c r="D5" s="1" t="s">
        <v>7</v>
      </c>
      <c r="E5" s="5">
        <v>-29.982222220000001</v>
      </c>
      <c r="F5" s="5">
        <v>-70.918611110000001</v>
      </c>
      <c r="G5" s="4">
        <v>370</v>
      </c>
      <c r="H5" s="6" t="s">
        <v>8</v>
      </c>
    </row>
    <row r="6" spans="3:8" ht="12" customHeight="1">
      <c r="C6" s="4">
        <v>2</v>
      </c>
      <c r="D6" s="1" t="s">
        <v>9</v>
      </c>
      <c r="E6" s="5">
        <v>-30.056666669999998</v>
      </c>
      <c r="F6" s="5">
        <v>-70.716666669999995</v>
      </c>
      <c r="G6" s="4">
        <v>730</v>
      </c>
      <c r="H6" s="6" t="s">
        <v>10</v>
      </c>
    </row>
    <row r="7" spans="3:8" ht="12" customHeight="1">
      <c r="C7" s="4">
        <v>3</v>
      </c>
      <c r="D7" s="1" t="s">
        <v>11</v>
      </c>
      <c r="E7" s="5">
        <v>-29.977222220000002</v>
      </c>
      <c r="F7" s="5">
        <v>-70.561666669999994</v>
      </c>
      <c r="G7" s="4">
        <v>820</v>
      </c>
      <c r="H7" s="6" t="s">
        <v>12</v>
      </c>
    </row>
    <row r="8" spans="3:8" ht="12" customHeight="1">
      <c r="C8" s="4">
        <v>4</v>
      </c>
      <c r="D8" s="1" t="s">
        <v>13</v>
      </c>
      <c r="E8" s="5">
        <v>-29.847777780000001</v>
      </c>
      <c r="F8" s="5">
        <v>-70.38472222</v>
      </c>
      <c r="G8" s="4">
        <v>1240</v>
      </c>
      <c r="H8" s="6" t="s">
        <v>14</v>
      </c>
    </row>
    <row r="9" spans="3:8" ht="12" customHeight="1">
      <c r="C9" s="4">
        <v>5</v>
      </c>
      <c r="D9" s="1" t="s">
        <v>15</v>
      </c>
      <c r="E9" s="5">
        <v>-29.97694444</v>
      </c>
      <c r="F9" s="5">
        <v>-70.094444440000004</v>
      </c>
      <c r="G9" s="4">
        <v>2150</v>
      </c>
      <c r="H9" s="6" t="s">
        <v>16</v>
      </c>
    </row>
    <row r="10" spans="3:8" ht="12" customHeight="1">
      <c r="C10" s="7">
        <v>6</v>
      </c>
      <c r="D10" s="8" t="s">
        <v>17</v>
      </c>
      <c r="E10" s="9">
        <v>-30.20333333</v>
      </c>
      <c r="F10" s="9">
        <v>-70.042222219999999</v>
      </c>
      <c r="G10" s="7">
        <v>3160</v>
      </c>
      <c r="H10" s="8" t="s">
        <v>18</v>
      </c>
    </row>
    <row r="11" spans="3:8">
      <c r="C11" s="1" t="s">
        <v>19</v>
      </c>
    </row>
  </sheetData>
  <mergeCells count="1">
    <mergeCell ref="C3:H3"/>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41"/>
  <sheetViews>
    <sheetView topLeftCell="B1" workbookViewId="0">
      <selection activeCell="P8" sqref="P8"/>
    </sheetView>
  </sheetViews>
  <sheetFormatPr baseColWidth="10" defaultRowHeight="12" x14ac:dyDescent="0"/>
  <cols>
    <col min="1" max="2" width="10.83203125" style="30"/>
    <col min="3" max="3" width="12.5" style="30" bestFit="1" customWidth="1"/>
    <col min="4" max="4" width="12" style="30" bestFit="1" customWidth="1"/>
    <col min="5" max="6" width="10.6640625" style="30" customWidth="1"/>
    <col min="7" max="11" width="6.6640625" style="30" customWidth="1"/>
    <col min="12" max="12" width="8.5" style="30" customWidth="1"/>
    <col min="13" max="13" width="9" style="30" bestFit="1" customWidth="1"/>
    <col min="14" max="14" width="13.5" style="30" bestFit="1" customWidth="1"/>
    <col min="15" max="15" width="8.1640625" style="30" bestFit="1" customWidth="1"/>
    <col min="16" max="16" width="10.1640625" style="30" customWidth="1"/>
    <col min="17" max="16384" width="10.83203125" style="30"/>
  </cols>
  <sheetData>
    <row r="2" spans="2:24">
      <c r="B2" s="135"/>
      <c r="C2" s="135"/>
      <c r="D2" s="135"/>
      <c r="E2" s="135"/>
      <c r="F2" s="135"/>
      <c r="G2" s="135"/>
      <c r="H2" s="135"/>
      <c r="I2" s="135"/>
      <c r="J2" s="135"/>
      <c r="K2" s="135"/>
      <c r="L2" s="135"/>
      <c r="M2" s="135"/>
      <c r="N2" s="135"/>
      <c r="O2" s="135"/>
      <c r="P2" s="135"/>
      <c r="Q2" s="135"/>
    </row>
    <row r="3" spans="2:24">
      <c r="B3" s="135"/>
      <c r="C3" s="321" t="s">
        <v>858</v>
      </c>
      <c r="D3" s="321"/>
      <c r="E3" s="321"/>
      <c r="F3" s="321"/>
      <c r="G3" s="321"/>
      <c r="H3" s="321"/>
      <c r="I3" s="321"/>
      <c r="J3" s="321"/>
      <c r="K3" s="321"/>
      <c r="L3" s="321"/>
      <c r="M3" s="321"/>
      <c r="N3" s="321"/>
      <c r="O3" s="321"/>
      <c r="P3" s="321"/>
      <c r="Q3" s="135"/>
    </row>
    <row r="4" spans="2:24" s="164" customFormat="1" ht="24">
      <c r="B4" s="163"/>
      <c r="C4" s="136" t="s">
        <v>186</v>
      </c>
      <c r="D4" s="136" t="s">
        <v>482</v>
      </c>
      <c r="E4" s="136" t="s">
        <v>483</v>
      </c>
      <c r="F4" s="136" t="s">
        <v>484</v>
      </c>
      <c r="G4" s="136" t="s">
        <v>485</v>
      </c>
      <c r="H4" s="136" t="s">
        <v>486</v>
      </c>
      <c r="I4" s="136" t="s">
        <v>487</v>
      </c>
      <c r="J4" s="136" t="s">
        <v>488</v>
      </c>
      <c r="K4" s="136" t="s">
        <v>489</v>
      </c>
      <c r="L4" s="136" t="s">
        <v>490</v>
      </c>
      <c r="M4" s="136" t="s">
        <v>491</v>
      </c>
      <c r="N4" s="136" t="s">
        <v>492</v>
      </c>
      <c r="O4" s="136" t="s">
        <v>493</v>
      </c>
      <c r="P4" s="136" t="s">
        <v>494</v>
      </c>
      <c r="Q4" s="163"/>
    </row>
    <row r="5" spans="2:24" s="164" customFormat="1" ht="5" customHeight="1">
      <c r="B5" s="163"/>
      <c r="C5" s="165"/>
      <c r="D5" s="165"/>
      <c r="E5" s="165"/>
      <c r="F5" s="165"/>
      <c r="G5" s="165"/>
      <c r="H5" s="165"/>
      <c r="I5" s="165"/>
      <c r="J5" s="165"/>
      <c r="K5" s="165"/>
      <c r="L5" s="165"/>
      <c r="M5" s="165"/>
      <c r="N5" s="165"/>
      <c r="O5" s="165"/>
      <c r="P5" s="165"/>
      <c r="Q5" s="163"/>
    </row>
    <row r="6" spans="2:24" s="164" customFormat="1">
      <c r="B6" s="163"/>
      <c r="C6" s="323" t="s">
        <v>495</v>
      </c>
      <c r="D6" s="323"/>
      <c r="E6" s="323"/>
      <c r="F6" s="323"/>
      <c r="G6" s="323"/>
      <c r="H6" s="323"/>
      <c r="I6" s="323"/>
      <c r="J6" s="323"/>
      <c r="K6" s="323"/>
      <c r="L6" s="323"/>
      <c r="M6" s="323"/>
      <c r="N6" s="323"/>
      <c r="O6" s="324"/>
      <c r="P6" s="323"/>
      <c r="Q6" s="163"/>
    </row>
    <row r="7" spans="2:24">
      <c r="B7" s="135"/>
      <c r="C7" s="143" t="s">
        <v>496</v>
      </c>
      <c r="D7" s="143" t="s">
        <v>497</v>
      </c>
      <c r="E7" s="150">
        <v>222.8</v>
      </c>
      <c r="F7" s="150">
        <v>130</v>
      </c>
      <c r="G7" s="148">
        <v>3.6900000000000004</v>
      </c>
      <c r="H7" s="148">
        <v>39.900000000000006</v>
      </c>
      <c r="I7" s="148">
        <v>0.35000000000000003</v>
      </c>
      <c r="J7" s="148">
        <v>1.1900000000000002</v>
      </c>
      <c r="K7" s="148">
        <v>0.75</v>
      </c>
      <c r="L7" s="148">
        <v>0.18</v>
      </c>
      <c r="M7" s="166">
        <v>4.8039364257884509</v>
      </c>
      <c r="N7" s="166"/>
      <c r="O7" s="167">
        <v>157.54470418962154</v>
      </c>
      <c r="P7" s="166"/>
      <c r="Q7" s="135"/>
      <c r="R7" s="143"/>
      <c r="T7" s="143" t="s">
        <v>498</v>
      </c>
      <c r="U7" s="166">
        <v>44.619128308710444</v>
      </c>
      <c r="V7" s="166">
        <v>65.109936866398584</v>
      </c>
    </row>
    <row r="8" spans="2:24">
      <c r="B8" s="135"/>
      <c r="C8" s="143" t="s">
        <v>499</v>
      </c>
      <c r="D8" s="143" t="s">
        <v>498</v>
      </c>
      <c r="E8" s="150">
        <v>222.8</v>
      </c>
      <c r="F8" s="150">
        <v>70</v>
      </c>
      <c r="G8" s="148">
        <v>13.059999999999999</v>
      </c>
      <c r="H8" s="148">
        <v>2.8899999999999997</v>
      </c>
      <c r="I8" s="148">
        <v>1.06</v>
      </c>
      <c r="J8" s="148">
        <v>3.34</v>
      </c>
      <c r="K8" s="148">
        <v>2.23</v>
      </c>
      <c r="L8" s="148">
        <v>0.57000000000000006</v>
      </c>
      <c r="M8" s="166">
        <v>65.109936866398584</v>
      </c>
      <c r="N8" s="150">
        <v>797.33972616158258</v>
      </c>
      <c r="O8" s="166">
        <v>44.619128308710444</v>
      </c>
      <c r="P8" s="154">
        <v>10.983034330981942</v>
      </c>
      <c r="Q8" s="135"/>
      <c r="R8" s="143"/>
      <c r="T8" s="143" t="s">
        <v>498</v>
      </c>
      <c r="U8" s="166">
        <v>40.867848343010287</v>
      </c>
      <c r="V8" s="166">
        <v>69.902786768164418</v>
      </c>
    </row>
    <row r="9" spans="2:24">
      <c r="B9" s="135"/>
      <c r="C9" s="143" t="s">
        <v>500</v>
      </c>
      <c r="D9" s="143" t="s">
        <v>498</v>
      </c>
      <c r="E9" s="150">
        <v>321.60000000000002</v>
      </c>
      <c r="F9" s="150">
        <v>60</v>
      </c>
      <c r="G9" s="148">
        <v>15.1</v>
      </c>
      <c r="H9" s="148">
        <v>2.11</v>
      </c>
      <c r="I9" s="148">
        <v>1.6199999999999999</v>
      </c>
      <c r="J9" s="148">
        <v>2.5</v>
      </c>
      <c r="K9" s="148">
        <v>2.02</v>
      </c>
      <c r="L9" s="148">
        <v>0.61</v>
      </c>
      <c r="M9" s="166">
        <v>69.902786768164418</v>
      </c>
      <c r="N9" s="150">
        <v>876.29254196024215</v>
      </c>
      <c r="O9" s="166">
        <v>40.867848343010287</v>
      </c>
      <c r="P9" s="154">
        <v>11.223658399482128</v>
      </c>
      <c r="Q9" s="135"/>
      <c r="R9" s="143"/>
      <c r="T9" s="143" t="s">
        <v>498</v>
      </c>
      <c r="U9" s="166">
        <v>53.748293783616631</v>
      </c>
      <c r="V9" s="166">
        <v>62.060115799377634</v>
      </c>
      <c r="W9" s="168">
        <f>AVERAGE(U7:U13)</f>
        <v>40.949884199238035</v>
      </c>
      <c r="X9" s="168">
        <f>STDEV(U7:U13)</f>
        <v>6.7400471980535199</v>
      </c>
    </row>
    <row r="10" spans="2:24">
      <c r="B10" s="135"/>
      <c r="C10" s="143" t="s">
        <v>501</v>
      </c>
      <c r="D10" s="143" t="s">
        <v>497</v>
      </c>
      <c r="E10" s="150">
        <v>353.5</v>
      </c>
      <c r="F10" s="150">
        <v>30</v>
      </c>
      <c r="G10" s="148">
        <v>12.520000000000001</v>
      </c>
      <c r="H10" s="148">
        <v>9.76</v>
      </c>
      <c r="I10" s="148">
        <v>1.22</v>
      </c>
      <c r="J10" s="148">
        <v>3.64</v>
      </c>
      <c r="K10" s="148">
        <v>1.9800000000000002</v>
      </c>
      <c r="L10" s="148">
        <v>0.57999999999999996</v>
      </c>
      <c r="M10" s="166">
        <v>38.794474573884621</v>
      </c>
      <c r="N10" s="150"/>
      <c r="O10" s="166">
        <v>70.583084825883759</v>
      </c>
      <c r="P10" s="154"/>
      <c r="Q10" s="135"/>
      <c r="R10" s="143"/>
      <c r="T10" s="143" t="s">
        <v>498</v>
      </c>
      <c r="U10" s="166">
        <v>40.507528977176548</v>
      </c>
      <c r="V10" s="166">
        <v>79.576046024941078</v>
      </c>
    </row>
    <row r="11" spans="2:24">
      <c r="B11" s="135"/>
      <c r="C11" s="143" t="s">
        <v>502</v>
      </c>
      <c r="D11" s="143" t="s">
        <v>497</v>
      </c>
      <c r="E11" s="150">
        <v>392.6</v>
      </c>
      <c r="F11" s="150">
        <v>90</v>
      </c>
      <c r="G11" s="148">
        <v>14.01</v>
      </c>
      <c r="H11" s="148">
        <v>0.67999999999999994</v>
      </c>
      <c r="I11" s="148">
        <v>1.9</v>
      </c>
      <c r="J11" s="148">
        <v>2.06</v>
      </c>
      <c r="K11" s="148">
        <v>2.21</v>
      </c>
      <c r="L11" s="148">
        <v>0.66</v>
      </c>
      <c r="M11" s="166">
        <v>76.257259987894997</v>
      </c>
      <c r="N11" s="150"/>
      <c r="O11" s="166">
        <v>36.842872805124543</v>
      </c>
      <c r="P11" s="154"/>
      <c r="Q11" s="135"/>
      <c r="R11" s="143"/>
      <c r="T11" s="143" t="s">
        <v>498</v>
      </c>
      <c r="U11" s="166">
        <v>37.564470509700406</v>
      </c>
      <c r="V11" s="166">
        <v>84.164191944692661</v>
      </c>
      <c r="W11" s="168">
        <f>AVERAGE(V7:V13)</f>
        <v>73.818230797725931</v>
      </c>
      <c r="X11" s="168">
        <f>STDEV(V7:V13)</f>
        <v>8.7331829091874802</v>
      </c>
    </row>
    <row r="12" spans="2:24">
      <c r="B12" s="135"/>
      <c r="C12" s="143" t="s">
        <v>503</v>
      </c>
      <c r="D12" s="143" t="s">
        <v>497</v>
      </c>
      <c r="E12" s="150">
        <v>419.7</v>
      </c>
      <c r="F12" s="150">
        <v>75</v>
      </c>
      <c r="G12" s="148">
        <v>14.610000000000001</v>
      </c>
      <c r="H12" s="148">
        <v>2.08</v>
      </c>
      <c r="I12" s="148">
        <v>1.95</v>
      </c>
      <c r="J12" s="148">
        <v>3.0700000000000003</v>
      </c>
      <c r="K12" s="148">
        <v>2.31</v>
      </c>
      <c r="L12" s="148">
        <v>0.61</v>
      </c>
      <c r="M12" s="166">
        <v>67.639650407483458</v>
      </c>
      <c r="N12" s="150"/>
      <c r="O12" s="166">
        <v>47.047578080741303</v>
      </c>
      <c r="P12" s="154"/>
      <c r="Q12" s="135"/>
      <c r="R12" s="143"/>
      <c r="T12" s="143" t="s">
        <v>498</v>
      </c>
      <c r="U12" s="166">
        <v>36.219113228229105</v>
      </c>
      <c r="V12" s="166">
        <v>72.773741108501227</v>
      </c>
    </row>
    <row r="13" spans="2:24">
      <c r="B13" s="135"/>
      <c r="C13" s="143" t="s">
        <v>504</v>
      </c>
      <c r="D13" s="143" t="s">
        <v>498</v>
      </c>
      <c r="E13" s="150">
        <v>461.3</v>
      </c>
      <c r="F13" s="150">
        <v>65</v>
      </c>
      <c r="G13" s="148">
        <v>14.790000000000001</v>
      </c>
      <c r="H13" s="148">
        <v>3.1</v>
      </c>
      <c r="I13" s="148">
        <v>2.0699999999999998</v>
      </c>
      <c r="J13" s="148">
        <v>3.2800000000000002</v>
      </c>
      <c r="K13" s="148">
        <v>2.5299999999999998</v>
      </c>
      <c r="L13" s="148">
        <v>0.67</v>
      </c>
      <c r="M13" s="166">
        <v>62.060115799377634</v>
      </c>
      <c r="N13" s="150">
        <v>750.84509770497823</v>
      </c>
      <c r="O13" s="166">
        <v>53.748293783616631</v>
      </c>
      <c r="P13" s="154">
        <v>10.47298533113532</v>
      </c>
      <c r="Q13" s="135"/>
      <c r="R13" s="143"/>
      <c r="T13" s="143" t="s">
        <v>498</v>
      </c>
      <c r="U13" s="166">
        <v>33.122806244222751</v>
      </c>
      <c r="V13" s="166">
        <v>83.140797072005924</v>
      </c>
    </row>
    <row r="14" spans="2:24">
      <c r="B14" s="135"/>
      <c r="C14" s="143" t="s">
        <v>505</v>
      </c>
      <c r="D14" s="143" t="s">
        <v>497</v>
      </c>
      <c r="E14" s="150">
        <v>476.3</v>
      </c>
      <c r="F14" s="150">
        <v>95</v>
      </c>
      <c r="G14" s="148">
        <v>9.81</v>
      </c>
      <c r="H14" s="148">
        <v>18.899999999999999</v>
      </c>
      <c r="I14" s="148">
        <v>1.23</v>
      </c>
      <c r="J14" s="148">
        <v>2.77</v>
      </c>
      <c r="K14" s="148">
        <v>1.8499999999999999</v>
      </c>
      <c r="L14" s="148">
        <v>0.5</v>
      </c>
      <c r="M14" s="166">
        <v>21.234939441424366</v>
      </c>
      <c r="N14" s="150"/>
      <c r="O14" s="166">
        <v>99.715822072741105</v>
      </c>
      <c r="P14" s="154"/>
      <c r="Q14" s="135"/>
    </row>
    <row r="15" spans="2:24">
      <c r="B15" s="135"/>
      <c r="C15" s="143" t="s">
        <v>506</v>
      </c>
      <c r="D15" s="143" t="s">
        <v>498</v>
      </c>
      <c r="E15" s="143">
        <v>476.3</v>
      </c>
      <c r="F15" s="143">
        <v>170</v>
      </c>
      <c r="G15" s="148">
        <v>16.125</v>
      </c>
      <c r="H15" s="148">
        <v>0.72</v>
      </c>
      <c r="I15" s="148">
        <v>1.72</v>
      </c>
      <c r="J15" s="148">
        <v>2.5750000000000002</v>
      </c>
      <c r="K15" s="148">
        <v>2.6549999999999998</v>
      </c>
      <c r="L15" s="148">
        <v>0.745</v>
      </c>
      <c r="M15" s="166">
        <v>79.576046024941078</v>
      </c>
      <c r="N15" s="150">
        <v>1060.2533781739739</v>
      </c>
      <c r="O15" s="166">
        <v>40.507528977176548</v>
      </c>
      <c r="P15" s="154">
        <v>11.247923270433201</v>
      </c>
      <c r="Q15" s="135"/>
    </row>
    <row r="16" spans="2:24">
      <c r="B16" s="135"/>
      <c r="C16" s="143" t="s">
        <v>507</v>
      </c>
      <c r="D16" s="143" t="s">
        <v>498</v>
      </c>
      <c r="E16" s="150">
        <v>510.5</v>
      </c>
      <c r="F16" s="150">
        <v>60</v>
      </c>
      <c r="G16" s="148">
        <v>15.770000000000001</v>
      </c>
      <c r="H16" s="148">
        <v>0.32</v>
      </c>
      <c r="I16" s="148">
        <v>1.4500000000000002</v>
      </c>
      <c r="J16" s="148">
        <v>2.0099999999999998</v>
      </c>
      <c r="K16" s="148">
        <v>3.11</v>
      </c>
      <c r="L16" s="148">
        <v>0.73</v>
      </c>
      <c r="M16" s="166">
        <v>84.164191944692661</v>
      </c>
      <c r="N16" s="150">
        <v>1160.5504172297219</v>
      </c>
      <c r="O16" s="166">
        <v>37.564470509700406</v>
      </c>
      <c r="P16" s="154">
        <v>11.454599243070211</v>
      </c>
      <c r="Q16" s="135"/>
    </row>
    <row r="17" spans="2:24">
      <c r="B17" s="135"/>
      <c r="C17" s="143" t="s">
        <v>508</v>
      </c>
      <c r="D17" s="143" t="s">
        <v>498</v>
      </c>
      <c r="E17" s="150">
        <v>517.20000000000005</v>
      </c>
      <c r="F17" s="150">
        <v>75</v>
      </c>
      <c r="G17" s="148">
        <v>13.8</v>
      </c>
      <c r="H17" s="148">
        <v>1.41</v>
      </c>
      <c r="I17" s="148">
        <v>1.58</v>
      </c>
      <c r="J17" s="148">
        <v>1.73</v>
      </c>
      <c r="K17" s="148">
        <v>2.25</v>
      </c>
      <c r="L17" s="148">
        <v>0.72</v>
      </c>
      <c r="M17" s="166">
        <v>72.773741108501227</v>
      </c>
      <c r="N17" s="150">
        <v>927.28205682095188</v>
      </c>
      <c r="O17" s="166">
        <v>36.219113228229105</v>
      </c>
      <c r="P17" s="154">
        <v>11.554531704325479</v>
      </c>
      <c r="Q17" s="135"/>
    </row>
    <row r="18" spans="2:24">
      <c r="B18" s="135"/>
      <c r="C18" s="143" t="s">
        <v>509</v>
      </c>
      <c r="D18" s="143" t="s">
        <v>498</v>
      </c>
      <c r="E18" s="150">
        <v>525.9</v>
      </c>
      <c r="F18" s="150" t="s">
        <v>510</v>
      </c>
      <c r="G18" s="148">
        <v>14.940000000000001</v>
      </c>
      <c r="H18" s="148">
        <v>0.49</v>
      </c>
      <c r="I18" s="148">
        <v>1.3</v>
      </c>
      <c r="J18" s="148">
        <v>1.77</v>
      </c>
      <c r="K18" s="148">
        <v>2.59</v>
      </c>
      <c r="L18" s="148">
        <v>0.64</v>
      </c>
      <c r="M18" s="166">
        <v>83.140797072005924</v>
      </c>
      <c r="N18" s="150">
        <v>1137.386982883193</v>
      </c>
      <c r="O18" s="166">
        <v>33.122806244222751</v>
      </c>
      <c r="P18" s="156">
        <v>11.799391567864769</v>
      </c>
      <c r="Q18" s="135"/>
    </row>
    <row r="19" spans="2:24" ht="24">
      <c r="B19" s="135"/>
      <c r="C19" s="143"/>
      <c r="D19" s="143"/>
      <c r="E19" s="143"/>
      <c r="F19" s="143"/>
      <c r="G19" s="149"/>
      <c r="H19" s="149"/>
      <c r="I19" s="149"/>
      <c r="J19" s="149"/>
      <c r="K19" s="149"/>
      <c r="L19" s="135"/>
      <c r="M19" s="169" t="s">
        <v>511</v>
      </c>
      <c r="N19" s="170" t="s">
        <v>512</v>
      </c>
      <c r="O19" s="171" t="s">
        <v>513</v>
      </c>
      <c r="P19" s="172" t="s">
        <v>514</v>
      </c>
      <c r="Q19" s="135"/>
    </row>
    <row r="20" spans="2:24">
      <c r="B20" s="135"/>
      <c r="C20" s="143"/>
      <c r="D20" s="143"/>
      <c r="E20" s="143"/>
      <c r="F20" s="143"/>
      <c r="G20" s="149"/>
      <c r="H20" s="149"/>
      <c r="I20" s="149"/>
      <c r="J20" s="149"/>
      <c r="K20" s="149"/>
      <c r="L20" s="149"/>
      <c r="M20" s="166"/>
      <c r="N20" s="150"/>
      <c r="O20" s="166"/>
      <c r="P20" s="166"/>
      <c r="Q20" s="135"/>
    </row>
    <row r="21" spans="2:24">
      <c r="B21" s="135"/>
      <c r="C21" s="323" t="s">
        <v>515</v>
      </c>
      <c r="D21" s="323"/>
      <c r="E21" s="323"/>
      <c r="F21" s="323"/>
      <c r="G21" s="323"/>
      <c r="H21" s="323"/>
      <c r="I21" s="323"/>
      <c r="J21" s="323"/>
      <c r="K21" s="323"/>
      <c r="L21" s="323"/>
      <c r="M21" s="323"/>
      <c r="N21" s="323"/>
      <c r="O21" s="323"/>
      <c r="P21" s="323"/>
      <c r="Q21" s="135"/>
      <c r="S21" s="173"/>
    </row>
    <row r="22" spans="2:24">
      <c r="B22" s="135"/>
      <c r="C22" s="143" t="s">
        <v>516</v>
      </c>
      <c r="D22" s="143" t="s">
        <v>517</v>
      </c>
      <c r="E22" s="150">
        <v>10</v>
      </c>
      <c r="F22" s="150">
        <v>100</v>
      </c>
      <c r="G22" s="148">
        <v>18.89</v>
      </c>
      <c r="H22" s="148">
        <v>1.67</v>
      </c>
      <c r="I22" s="148">
        <v>3.2800000000000002</v>
      </c>
      <c r="J22" s="148">
        <v>4.25</v>
      </c>
      <c r="K22" s="148">
        <v>0.48</v>
      </c>
      <c r="L22" s="148">
        <v>0.32</v>
      </c>
      <c r="M22" s="166">
        <v>69.137802378723151</v>
      </c>
      <c r="N22" s="150"/>
      <c r="O22" s="166">
        <v>48.659096370115407</v>
      </c>
      <c r="P22" s="166"/>
      <c r="Q22" s="135"/>
      <c r="T22" s="143" t="s">
        <v>498</v>
      </c>
      <c r="U22" s="166">
        <v>37.818305727575378</v>
      </c>
      <c r="V22" s="166">
        <v>73.480879620192923</v>
      </c>
    </row>
    <row r="23" spans="2:24">
      <c r="B23" s="135"/>
      <c r="C23" s="143" t="s">
        <v>518</v>
      </c>
      <c r="D23" s="143" t="s">
        <v>498</v>
      </c>
      <c r="E23" s="150">
        <v>10.9</v>
      </c>
      <c r="F23" s="150">
        <v>90</v>
      </c>
      <c r="G23" s="148">
        <v>15.125</v>
      </c>
      <c r="H23" s="148">
        <v>0.88500000000000001</v>
      </c>
      <c r="I23" s="148">
        <v>2.34</v>
      </c>
      <c r="J23" s="148">
        <v>3.44</v>
      </c>
      <c r="K23" s="148">
        <v>0.77500000000000002</v>
      </c>
      <c r="L23" s="148">
        <v>0.28999999999999998</v>
      </c>
      <c r="M23" s="166">
        <v>73.480879620192923</v>
      </c>
      <c r="N23" s="150"/>
      <c r="O23" s="166">
        <v>37.818305727575378</v>
      </c>
      <c r="P23" s="154">
        <v>11</v>
      </c>
      <c r="Q23" s="135"/>
      <c r="T23" s="143" t="s">
        <v>498</v>
      </c>
      <c r="U23" s="166">
        <v>40.937207102142764</v>
      </c>
      <c r="V23" s="166">
        <v>74.431336813503862</v>
      </c>
      <c r="W23" s="168">
        <f>AVERAGE(U22:U26)</f>
        <v>48.279731820341397</v>
      </c>
      <c r="X23" s="168">
        <f>STDEV(U22:U26)</f>
        <v>19.368894212504724</v>
      </c>
    </row>
    <row r="24" spans="2:24">
      <c r="B24" s="135"/>
      <c r="C24" s="143" t="s">
        <v>519</v>
      </c>
      <c r="D24" s="143" t="s">
        <v>520</v>
      </c>
      <c r="E24" s="150">
        <v>11.1</v>
      </c>
      <c r="F24" s="150">
        <v>40</v>
      </c>
      <c r="G24" s="148">
        <v>17.03</v>
      </c>
      <c r="H24" s="148">
        <v>2.06</v>
      </c>
      <c r="I24" s="148">
        <v>2.46</v>
      </c>
      <c r="J24" s="148">
        <v>4.5600000000000005</v>
      </c>
      <c r="K24" s="148">
        <v>0.95</v>
      </c>
      <c r="L24" s="148">
        <v>0.33999999999999997</v>
      </c>
      <c r="M24" s="166">
        <v>68.607437886520884</v>
      </c>
      <c r="N24" s="150"/>
      <c r="O24" s="166">
        <v>48.56897719125152</v>
      </c>
      <c r="P24" s="154"/>
      <c r="Q24" s="135"/>
      <c r="T24" s="143" t="s">
        <v>498</v>
      </c>
      <c r="U24" s="166">
        <v>41.426256377484464</v>
      </c>
      <c r="V24" s="166">
        <v>74.455733584057555</v>
      </c>
    </row>
    <row r="25" spans="2:24">
      <c r="B25" s="135"/>
      <c r="C25" s="143" t="s">
        <v>521</v>
      </c>
      <c r="D25" s="143" t="s">
        <v>522</v>
      </c>
      <c r="E25" s="150">
        <v>40.5</v>
      </c>
      <c r="F25" s="150">
        <v>180</v>
      </c>
      <c r="G25" s="148">
        <v>11.824999999999999</v>
      </c>
      <c r="H25" s="148">
        <v>8.9700000000000006</v>
      </c>
      <c r="I25" s="148">
        <v>1.5249999999999999</v>
      </c>
      <c r="J25" s="148">
        <v>2.915</v>
      </c>
      <c r="K25" s="148">
        <v>2.4750000000000001</v>
      </c>
      <c r="L25" s="148">
        <v>0.46499999999999997</v>
      </c>
      <c r="M25" s="166">
        <v>38.589555768747601</v>
      </c>
      <c r="N25" s="150"/>
      <c r="O25" s="166">
        <v>69.68706471026232</v>
      </c>
      <c r="P25" s="154"/>
      <c r="Q25" s="135"/>
      <c r="T25" s="143" t="s">
        <v>498</v>
      </c>
      <c r="U25" s="166">
        <v>82.815399787480359</v>
      </c>
      <c r="V25" s="166">
        <v>41.770015683586983</v>
      </c>
      <c r="W25" s="168">
        <f>AVERAGE(V22:V26)</f>
        <v>68.366334234062364</v>
      </c>
      <c r="X25" s="168">
        <f>STDEV(V22:V26)</f>
        <v>14.953157106705707</v>
      </c>
    </row>
    <row r="26" spans="2:24">
      <c r="B26" s="135"/>
      <c r="C26" s="143" t="s">
        <v>523</v>
      </c>
      <c r="D26" s="143" t="s">
        <v>498</v>
      </c>
      <c r="E26" s="150">
        <v>40.9</v>
      </c>
      <c r="F26" s="150">
        <v>130</v>
      </c>
      <c r="G26" s="148">
        <v>13.41</v>
      </c>
      <c r="H26" s="148">
        <v>1</v>
      </c>
      <c r="I26" s="148">
        <v>1.6950000000000001</v>
      </c>
      <c r="J26" s="148">
        <v>2.0150000000000001</v>
      </c>
      <c r="K26" s="148">
        <v>2.9749999999999996</v>
      </c>
      <c r="L26" s="148">
        <v>0.51</v>
      </c>
      <c r="M26" s="166">
        <v>74.431336813503862</v>
      </c>
      <c r="N26" s="150">
        <v>958.06193202536622</v>
      </c>
      <c r="O26" s="166">
        <v>40.937207102142764</v>
      </c>
      <c r="P26" s="154">
        <v>11</v>
      </c>
      <c r="Q26" s="135"/>
      <c r="T26" s="143" t="s">
        <v>498</v>
      </c>
      <c r="U26" s="166">
        <v>38.401490107024003</v>
      </c>
      <c r="V26" s="166">
        <v>77.693705468970492</v>
      </c>
    </row>
    <row r="27" spans="2:24">
      <c r="B27" s="135"/>
      <c r="C27" s="143" t="s">
        <v>524</v>
      </c>
      <c r="D27" s="143" t="s">
        <v>520</v>
      </c>
      <c r="E27" s="150">
        <v>41.5</v>
      </c>
      <c r="F27" s="150">
        <v>50</v>
      </c>
      <c r="G27" s="148">
        <v>13.05</v>
      </c>
      <c r="H27" s="148">
        <v>0.69499999999999995</v>
      </c>
      <c r="I27" s="148">
        <v>1.6</v>
      </c>
      <c r="J27" s="148">
        <v>1.49</v>
      </c>
      <c r="K27" s="148">
        <v>2.81</v>
      </c>
      <c r="L27" s="148">
        <v>0.49999999999999994</v>
      </c>
      <c r="M27" s="166">
        <v>77.010362320838667</v>
      </c>
      <c r="N27" s="150"/>
      <c r="O27" s="166">
        <v>36.045785725368731</v>
      </c>
      <c r="P27" s="154"/>
      <c r="Q27" s="135"/>
    </row>
    <row r="28" spans="2:24">
      <c r="B28" s="135"/>
      <c r="C28" s="143" t="s">
        <v>525</v>
      </c>
      <c r="D28" s="143" t="s">
        <v>517</v>
      </c>
      <c r="E28" s="150">
        <v>58.6</v>
      </c>
      <c r="F28" s="150" t="s">
        <v>526</v>
      </c>
      <c r="G28" s="148">
        <v>9.2949999999999999</v>
      </c>
      <c r="H28" s="148">
        <v>10.85</v>
      </c>
      <c r="I28" s="148">
        <v>1.29</v>
      </c>
      <c r="J28" s="148">
        <v>3.9950000000000001</v>
      </c>
      <c r="K28" s="148">
        <v>1.9200000000000002</v>
      </c>
      <c r="L28" s="148">
        <v>0.36499999999999994</v>
      </c>
      <c r="M28" s="166">
        <v>29.844629577145266</v>
      </c>
      <c r="N28" s="150"/>
      <c r="O28" s="166">
        <v>76.151367994681635</v>
      </c>
      <c r="P28" s="154"/>
      <c r="Q28" s="135"/>
    </row>
    <row r="29" spans="2:24">
      <c r="B29" s="135"/>
      <c r="C29" s="143" t="s">
        <v>527</v>
      </c>
      <c r="D29" s="143" t="s">
        <v>522</v>
      </c>
      <c r="E29" s="150">
        <v>58.7</v>
      </c>
      <c r="F29" s="150" t="s">
        <v>528</v>
      </c>
      <c r="G29" s="148">
        <v>14.02</v>
      </c>
      <c r="H29" s="148">
        <v>2.41</v>
      </c>
      <c r="I29" s="148">
        <v>1.46</v>
      </c>
      <c r="J29" s="148">
        <v>2.89</v>
      </c>
      <c r="K29" s="148">
        <v>3.2350000000000003</v>
      </c>
      <c r="L29" s="148">
        <v>0.54500000000000004</v>
      </c>
      <c r="M29" s="166">
        <v>67.391935912358818</v>
      </c>
      <c r="N29" s="150">
        <v>834.00235436707715</v>
      </c>
      <c r="O29" s="166">
        <v>49.632124514758942</v>
      </c>
      <c r="P29" s="154"/>
      <c r="Q29" s="135"/>
    </row>
    <row r="30" spans="2:24">
      <c r="B30" s="135"/>
      <c r="C30" s="143" t="s">
        <v>529</v>
      </c>
      <c r="D30" s="143" t="s">
        <v>522</v>
      </c>
      <c r="E30" s="150">
        <v>59.7</v>
      </c>
      <c r="F30" s="150" t="s">
        <v>530</v>
      </c>
      <c r="G30" s="148">
        <v>13.154999999999999</v>
      </c>
      <c r="H30" s="148">
        <v>5.2650000000000006</v>
      </c>
      <c r="I30" s="148">
        <v>1.335</v>
      </c>
      <c r="J30" s="148">
        <v>4.2300000000000004</v>
      </c>
      <c r="K30" s="148">
        <v>2.93</v>
      </c>
      <c r="L30" s="148">
        <v>0.53</v>
      </c>
      <c r="M30" s="166">
        <v>52.780439580223835</v>
      </c>
      <c r="N30" s="150"/>
      <c r="O30" s="166">
        <v>62.947239702874761</v>
      </c>
      <c r="P30" s="154"/>
      <c r="Q30" s="135"/>
    </row>
    <row r="31" spans="2:24">
      <c r="B31" s="135"/>
      <c r="C31" s="143" t="s">
        <v>531</v>
      </c>
      <c r="D31" s="143" t="s">
        <v>498</v>
      </c>
      <c r="E31" s="150">
        <v>63</v>
      </c>
      <c r="F31" s="150">
        <v>70</v>
      </c>
      <c r="G31" s="148">
        <v>13.059999999999999</v>
      </c>
      <c r="H31" s="148">
        <v>1.08</v>
      </c>
      <c r="I31" s="148">
        <v>1.53</v>
      </c>
      <c r="J31" s="148">
        <v>2.17</v>
      </c>
      <c r="K31" s="148">
        <v>3.09</v>
      </c>
      <c r="L31" s="148">
        <v>0.49</v>
      </c>
      <c r="M31" s="166">
        <v>74.455733584057555</v>
      </c>
      <c r="N31" s="150">
        <v>958.52250295296415</v>
      </c>
      <c r="O31" s="166">
        <v>41.426256377484464</v>
      </c>
      <c r="P31" s="154">
        <v>11</v>
      </c>
      <c r="Q31" s="135"/>
    </row>
    <row r="32" spans="2:24">
      <c r="B32" s="135"/>
      <c r="C32" s="143" t="s">
        <v>532</v>
      </c>
      <c r="D32" s="143" t="s">
        <v>498</v>
      </c>
      <c r="E32" s="150">
        <v>67.400000000000006</v>
      </c>
      <c r="F32" s="150">
        <v>75</v>
      </c>
      <c r="G32" s="148">
        <v>12.25</v>
      </c>
      <c r="H32" s="148">
        <v>8.94</v>
      </c>
      <c r="I32" s="148">
        <v>0.5</v>
      </c>
      <c r="J32" s="148">
        <v>7.580000000000001</v>
      </c>
      <c r="K32" s="148">
        <v>2.64</v>
      </c>
      <c r="L32" s="148">
        <v>0.54999999999999993</v>
      </c>
      <c r="M32" s="166">
        <v>41.770015683586983</v>
      </c>
      <c r="N32" s="150">
        <v>503.44999721513625</v>
      </c>
      <c r="O32" s="166">
        <v>82.815399787480359</v>
      </c>
      <c r="P32" s="154"/>
      <c r="Q32" s="135"/>
    </row>
    <row r="33" spans="2:17">
      <c r="B33" s="135"/>
      <c r="C33" s="143" t="s">
        <v>533</v>
      </c>
      <c r="D33" s="143" t="s">
        <v>498</v>
      </c>
      <c r="E33" s="150">
        <v>71.7</v>
      </c>
      <c r="F33" s="150">
        <v>110</v>
      </c>
      <c r="G33" s="148">
        <v>13.26</v>
      </c>
      <c r="H33" s="148">
        <v>0.8</v>
      </c>
      <c r="I33" s="148">
        <v>1.43</v>
      </c>
      <c r="J33" s="148">
        <v>2.02</v>
      </c>
      <c r="K33" s="148">
        <v>2.97</v>
      </c>
      <c r="L33" s="148">
        <v>0.5</v>
      </c>
      <c r="M33" s="166">
        <v>77.693705468970492</v>
      </c>
      <c r="N33" s="150">
        <v>1021.6569873402669</v>
      </c>
      <c r="O33" s="166">
        <v>38.401490107024003</v>
      </c>
      <c r="P33" s="154">
        <v>11</v>
      </c>
      <c r="Q33" s="135"/>
    </row>
    <row r="34" spans="2:17">
      <c r="B34" s="135"/>
      <c r="C34" s="151" t="s">
        <v>534</v>
      </c>
      <c r="D34" s="151" t="s">
        <v>522</v>
      </c>
      <c r="E34" s="154">
        <v>88.6</v>
      </c>
      <c r="F34" s="154">
        <v>75</v>
      </c>
      <c r="G34" s="152">
        <v>14.02</v>
      </c>
      <c r="H34" s="152">
        <v>4.1300000000000008</v>
      </c>
      <c r="I34" s="152">
        <v>0.91999999999999993</v>
      </c>
      <c r="J34" s="152">
        <v>3.29</v>
      </c>
      <c r="K34" s="152">
        <v>4.2799999999999994</v>
      </c>
      <c r="L34" s="152">
        <v>0.53</v>
      </c>
      <c r="M34" s="166">
        <v>60.843719706805977</v>
      </c>
      <c r="N34" s="154"/>
      <c r="O34" s="166">
        <v>60.05376919562184</v>
      </c>
      <c r="P34" s="174"/>
      <c r="Q34" s="135"/>
    </row>
    <row r="35" spans="2:17" ht="24">
      <c r="B35" s="135"/>
      <c r="C35" s="143"/>
      <c r="D35" s="143"/>
      <c r="E35" s="143"/>
      <c r="F35" s="143"/>
      <c r="G35" s="149"/>
      <c r="H35" s="149"/>
      <c r="I35" s="149"/>
      <c r="J35" s="149"/>
      <c r="K35" s="149"/>
      <c r="L35" s="135"/>
      <c r="M35" s="169" t="s">
        <v>511</v>
      </c>
      <c r="N35" s="170" t="s">
        <v>535</v>
      </c>
      <c r="O35" s="171" t="s">
        <v>513</v>
      </c>
      <c r="P35" s="172" t="s">
        <v>514</v>
      </c>
      <c r="Q35" s="135"/>
    </row>
    <row r="36" spans="2:17" ht="5" customHeight="1">
      <c r="B36" s="175"/>
      <c r="C36" s="135"/>
      <c r="D36" s="135"/>
      <c r="E36" s="135"/>
      <c r="F36" s="135"/>
      <c r="G36" s="135"/>
      <c r="H36" s="135"/>
      <c r="I36" s="135"/>
      <c r="J36" s="135"/>
      <c r="K36" s="135"/>
      <c r="L36" s="135"/>
      <c r="M36" s="135"/>
      <c r="N36" s="135"/>
      <c r="O36" s="135"/>
      <c r="P36" s="135"/>
      <c r="Q36" s="175"/>
    </row>
    <row r="37" spans="2:17">
      <c r="B37" s="175"/>
      <c r="C37" s="325"/>
      <c r="D37" s="325"/>
      <c r="E37" s="325"/>
      <c r="F37" s="325"/>
      <c r="G37" s="325"/>
      <c r="H37" s="325"/>
      <c r="I37" s="325"/>
      <c r="J37" s="325"/>
      <c r="K37" s="325"/>
      <c r="L37" s="325"/>
      <c r="M37" s="325"/>
      <c r="N37" s="325"/>
      <c r="O37" s="325"/>
      <c r="P37" s="325"/>
      <c r="Q37" s="175"/>
    </row>
    <row r="38" spans="2:17">
      <c r="B38" s="135"/>
      <c r="C38" s="322"/>
      <c r="D38" s="322"/>
      <c r="E38" s="322"/>
      <c r="F38" s="322"/>
      <c r="G38" s="322"/>
      <c r="H38" s="322"/>
      <c r="I38" s="322"/>
      <c r="J38" s="322"/>
      <c r="K38" s="322"/>
      <c r="L38" s="322"/>
      <c r="M38" s="322"/>
      <c r="N38" s="322"/>
      <c r="O38" s="322"/>
      <c r="P38" s="322"/>
      <c r="Q38" s="135"/>
    </row>
    <row r="39" spans="2:17">
      <c r="B39" s="135"/>
      <c r="C39" s="322"/>
      <c r="D39" s="322"/>
      <c r="E39" s="322"/>
      <c r="F39" s="322"/>
      <c r="G39" s="322"/>
      <c r="H39" s="322"/>
      <c r="I39" s="322"/>
      <c r="J39" s="322"/>
      <c r="K39" s="322"/>
      <c r="L39" s="322"/>
      <c r="M39" s="322"/>
      <c r="N39" s="322"/>
      <c r="O39" s="322"/>
      <c r="P39" s="322"/>
      <c r="Q39" s="135"/>
    </row>
    <row r="40" spans="2:17">
      <c r="B40" s="135"/>
      <c r="C40" s="322"/>
      <c r="D40" s="322"/>
      <c r="E40" s="322"/>
      <c r="F40" s="322"/>
      <c r="G40" s="322"/>
      <c r="H40" s="322"/>
      <c r="I40" s="322"/>
      <c r="J40" s="322"/>
      <c r="K40" s="322"/>
      <c r="L40" s="322"/>
      <c r="M40" s="322"/>
      <c r="N40" s="322"/>
      <c r="O40" s="322"/>
      <c r="P40" s="322"/>
      <c r="Q40" s="135"/>
    </row>
    <row r="41" spans="2:17">
      <c r="B41" s="135"/>
      <c r="C41" s="135"/>
      <c r="D41" s="135"/>
      <c r="E41" s="135"/>
      <c r="F41" s="135"/>
      <c r="G41" s="135"/>
      <c r="H41" s="135"/>
      <c r="I41" s="135"/>
      <c r="J41" s="135"/>
      <c r="K41" s="135"/>
      <c r="L41" s="135"/>
      <c r="M41" s="135"/>
      <c r="N41" s="135"/>
      <c r="O41" s="135"/>
      <c r="P41" s="135"/>
      <c r="Q41" s="135"/>
    </row>
  </sheetData>
  <mergeCells count="7">
    <mergeCell ref="C40:P40"/>
    <mergeCell ref="C3:P3"/>
    <mergeCell ref="C6:P6"/>
    <mergeCell ref="C21:P21"/>
    <mergeCell ref="C37:P37"/>
    <mergeCell ref="C38:P38"/>
    <mergeCell ref="C39:P39"/>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2"/>
  <sheetViews>
    <sheetView workbookViewId="0">
      <selection activeCell="I8" sqref="I8"/>
    </sheetView>
  </sheetViews>
  <sheetFormatPr baseColWidth="10" defaultRowHeight="12" x14ac:dyDescent="0"/>
  <cols>
    <col min="1" max="2" width="10.83203125" style="30"/>
    <col min="3" max="3" width="11" style="30" bestFit="1" customWidth="1"/>
    <col min="4" max="4" width="10.6640625" style="30" bestFit="1" customWidth="1"/>
    <col min="5" max="5" width="12.1640625" style="30" customWidth="1"/>
    <col min="6" max="6" width="11.83203125" style="30" customWidth="1"/>
    <col min="7" max="7" width="10.6640625" style="30" customWidth="1"/>
    <col min="8" max="8" width="15.83203125" style="30" customWidth="1"/>
    <col min="9" max="10" width="8.33203125" style="30" customWidth="1"/>
    <col min="11" max="11" width="11.1640625" style="30" bestFit="1" customWidth="1"/>
    <col min="12" max="12" width="19.5" style="30" customWidth="1"/>
    <col min="13" max="13" width="54.33203125" style="30" bestFit="1" customWidth="1"/>
    <col min="14" max="16384" width="10.83203125" style="30"/>
  </cols>
  <sheetData>
    <row r="2" spans="2:14" s="142" customFormat="1">
      <c r="B2" s="135"/>
      <c r="C2" s="135"/>
      <c r="D2" s="135"/>
      <c r="E2" s="135"/>
      <c r="F2" s="135"/>
      <c r="G2" s="135"/>
      <c r="H2" s="135"/>
      <c r="I2" s="135"/>
      <c r="J2" s="135"/>
      <c r="K2" s="135"/>
      <c r="L2" s="135"/>
      <c r="M2" s="135"/>
      <c r="N2" s="135"/>
    </row>
    <row r="3" spans="2:14">
      <c r="B3" s="135"/>
      <c r="C3" s="322" t="s">
        <v>859</v>
      </c>
      <c r="D3" s="322"/>
      <c r="E3" s="322"/>
      <c r="F3" s="322"/>
      <c r="G3" s="322"/>
      <c r="H3" s="322"/>
      <c r="I3" s="322"/>
      <c r="J3" s="322"/>
      <c r="K3" s="322"/>
      <c r="L3" s="322"/>
      <c r="M3" s="322"/>
      <c r="N3" s="135"/>
    </row>
    <row r="4" spans="2:14" ht="25" customHeight="1">
      <c r="B4" s="135"/>
      <c r="C4" s="326" t="s">
        <v>392</v>
      </c>
      <c r="D4" s="326" t="s">
        <v>570</v>
      </c>
      <c r="E4" s="326" t="s">
        <v>569</v>
      </c>
      <c r="F4" s="326" t="s">
        <v>191</v>
      </c>
      <c r="G4" s="326" t="s">
        <v>568</v>
      </c>
      <c r="H4" s="326" t="s">
        <v>567</v>
      </c>
      <c r="I4" s="326" t="s">
        <v>566</v>
      </c>
      <c r="J4" s="326"/>
      <c r="K4" s="326" t="s">
        <v>565</v>
      </c>
      <c r="L4" s="326" t="s">
        <v>330</v>
      </c>
      <c r="M4" s="326" t="s">
        <v>564</v>
      </c>
      <c r="N4" s="135"/>
    </row>
    <row r="5" spans="2:14" ht="25" customHeight="1">
      <c r="B5" s="135"/>
      <c r="C5" s="327"/>
      <c r="D5" s="327"/>
      <c r="E5" s="327"/>
      <c r="F5" s="327"/>
      <c r="G5" s="327"/>
      <c r="H5" s="327"/>
      <c r="I5" s="145" t="s">
        <v>563</v>
      </c>
      <c r="J5" s="145" t="s">
        <v>562</v>
      </c>
      <c r="K5" s="327"/>
      <c r="L5" s="327"/>
      <c r="M5" s="327"/>
      <c r="N5" s="135"/>
    </row>
    <row r="6" spans="2:14" ht="20" customHeight="1">
      <c r="B6" s="135"/>
      <c r="C6" s="329" t="s">
        <v>561</v>
      </c>
      <c r="D6" s="329"/>
      <c r="E6" s="329"/>
      <c r="F6" s="329"/>
      <c r="G6" s="329"/>
      <c r="H6" s="329"/>
      <c r="I6" s="329"/>
      <c r="J6" s="329"/>
      <c r="K6" s="329"/>
      <c r="L6" s="329"/>
      <c r="M6" s="329"/>
      <c r="N6" s="135"/>
    </row>
    <row r="7" spans="2:14" ht="50" customHeight="1">
      <c r="B7" s="135"/>
      <c r="C7" s="183" t="s">
        <v>399</v>
      </c>
      <c r="D7" s="139">
        <v>46.2</v>
      </c>
      <c r="E7" s="137">
        <v>0</v>
      </c>
      <c r="F7" s="144" t="s">
        <v>548</v>
      </c>
      <c r="G7" s="144" t="s">
        <v>542</v>
      </c>
      <c r="H7" s="182">
        <v>20.16</v>
      </c>
      <c r="I7" s="182">
        <f>$H7+($E7*0.3)</f>
        <v>20.16</v>
      </c>
      <c r="J7" s="182">
        <f>$H7+($E7*0.4)</f>
        <v>20.16</v>
      </c>
      <c r="K7" s="182">
        <v>2.1</v>
      </c>
      <c r="L7" s="144" t="s">
        <v>560</v>
      </c>
      <c r="M7" s="176"/>
      <c r="N7" s="135"/>
    </row>
    <row r="8" spans="2:14" ht="50" customHeight="1">
      <c r="B8" s="135"/>
      <c r="C8" s="183" t="s">
        <v>559</v>
      </c>
      <c r="D8" s="139">
        <v>43.6</v>
      </c>
      <c r="E8" s="137">
        <v>-2.6000000000000014</v>
      </c>
      <c r="F8" s="144" t="s">
        <v>555</v>
      </c>
      <c r="G8" s="144" t="s">
        <v>558</v>
      </c>
      <c r="H8" s="182">
        <v>18.2</v>
      </c>
      <c r="I8" s="182">
        <f>$H8+($E8*0.3)</f>
        <v>17.419999999999998</v>
      </c>
      <c r="J8" s="182">
        <f>$H8+($E8*0.4)</f>
        <v>17.16</v>
      </c>
      <c r="K8" s="182">
        <v>1</v>
      </c>
      <c r="L8" s="144" t="s">
        <v>557</v>
      </c>
      <c r="M8" s="176"/>
      <c r="N8" s="135"/>
    </row>
    <row r="9" spans="2:14" ht="50" customHeight="1">
      <c r="B9" s="135"/>
      <c r="C9" s="181" t="s">
        <v>556</v>
      </c>
      <c r="D9" s="180">
        <v>42</v>
      </c>
      <c r="E9" s="179">
        <v>-4.2000000000000028</v>
      </c>
      <c r="F9" s="177" t="s">
        <v>555</v>
      </c>
      <c r="G9" s="177" t="s">
        <v>542</v>
      </c>
      <c r="H9" s="178">
        <v>22</v>
      </c>
      <c r="I9" s="178">
        <f>$H9+($E9*0.3)</f>
        <v>20.74</v>
      </c>
      <c r="J9" s="178">
        <f>$H9+($E9*0.4)</f>
        <v>20.32</v>
      </c>
      <c r="K9" s="178">
        <v>2.2999999999999998</v>
      </c>
      <c r="L9" s="177" t="s">
        <v>554</v>
      </c>
      <c r="M9" s="185"/>
      <c r="N9" s="135"/>
    </row>
    <row r="10" spans="2:14" ht="20" customHeight="1">
      <c r="B10" s="135"/>
      <c r="C10" s="329" t="s">
        <v>553</v>
      </c>
      <c r="D10" s="329"/>
      <c r="E10" s="329"/>
      <c r="F10" s="329"/>
      <c r="G10" s="329"/>
      <c r="H10" s="329"/>
      <c r="I10" s="329"/>
      <c r="J10" s="329"/>
      <c r="K10" s="329"/>
      <c r="L10" s="329"/>
      <c r="M10" s="329"/>
      <c r="N10" s="135"/>
    </row>
    <row r="11" spans="2:14" ht="50" customHeight="1">
      <c r="B11" s="135"/>
      <c r="C11" s="183" t="s">
        <v>402</v>
      </c>
      <c r="D11" s="139">
        <f>(56.5+53.4)/2</f>
        <v>54.95</v>
      </c>
      <c r="E11" s="137">
        <v>0</v>
      </c>
      <c r="F11" s="144" t="s">
        <v>552</v>
      </c>
      <c r="G11" s="144" t="s">
        <v>542</v>
      </c>
      <c r="H11" s="182">
        <v>16</v>
      </c>
      <c r="I11" s="182">
        <f>$H11+($E11*0.3)</f>
        <v>16</v>
      </c>
      <c r="J11" s="182">
        <f>$H11+($E11*0.4)</f>
        <v>16</v>
      </c>
      <c r="K11" s="182">
        <v>4.8</v>
      </c>
      <c r="L11" s="144" t="s">
        <v>551</v>
      </c>
      <c r="M11" s="184" t="s">
        <v>550</v>
      </c>
      <c r="N11" s="135"/>
    </row>
    <row r="12" spans="2:14" ht="50" customHeight="1">
      <c r="B12" s="135"/>
      <c r="C12" s="183" t="s">
        <v>549</v>
      </c>
      <c r="D12" s="139">
        <f>(57.1+54)/2</f>
        <v>55.55</v>
      </c>
      <c r="E12" s="137">
        <v>0.59999999999999432</v>
      </c>
      <c r="F12" s="144" t="s">
        <v>548</v>
      </c>
      <c r="G12" s="144" t="s">
        <v>547</v>
      </c>
      <c r="H12" s="182">
        <v>14</v>
      </c>
      <c r="I12" s="182">
        <f>$H12+($E12*0.3)</f>
        <v>14.179999999999998</v>
      </c>
      <c r="J12" s="182">
        <f>$H12+($E12*0.4)</f>
        <v>14.239999999999998</v>
      </c>
      <c r="K12" s="182">
        <v>1.3</v>
      </c>
      <c r="L12" s="144" t="s">
        <v>546</v>
      </c>
      <c r="M12" s="176" t="s">
        <v>545</v>
      </c>
      <c r="N12" s="135"/>
    </row>
    <row r="13" spans="2:14" ht="50" customHeight="1">
      <c r="B13" s="135"/>
      <c r="C13" s="183" t="s">
        <v>549</v>
      </c>
      <c r="D13" s="139">
        <f>(57.1+54)/2</f>
        <v>55.55</v>
      </c>
      <c r="E13" s="137">
        <v>0.59999999999999432</v>
      </c>
      <c r="F13" s="144" t="s">
        <v>548</v>
      </c>
      <c r="G13" s="144" t="s">
        <v>547</v>
      </c>
      <c r="H13" s="182">
        <v>16.399999999999999</v>
      </c>
      <c r="I13" s="182">
        <f>$H13+($E13*0.3)</f>
        <v>16.579999999999998</v>
      </c>
      <c r="J13" s="182">
        <f>$H13+($E13*0.4)</f>
        <v>16.639999999999997</v>
      </c>
      <c r="K13" s="182">
        <v>1.3</v>
      </c>
      <c r="L13" s="144" t="s">
        <v>546</v>
      </c>
      <c r="M13" s="176" t="s">
        <v>545</v>
      </c>
      <c r="N13" s="135"/>
    </row>
    <row r="14" spans="2:14" ht="50" customHeight="1">
      <c r="B14" s="135"/>
      <c r="C14" s="183" t="s">
        <v>549</v>
      </c>
      <c r="D14" s="139">
        <f>(57.1+54)/2</f>
        <v>55.55</v>
      </c>
      <c r="E14" s="137">
        <v>0.59999999999999432</v>
      </c>
      <c r="F14" s="144" t="s">
        <v>548</v>
      </c>
      <c r="G14" s="144" t="s">
        <v>547</v>
      </c>
      <c r="H14" s="182">
        <v>19</v>
      </c>
      <c r="I14" s="182">
        <f>$H14+($E14*0.3)</f>
        <v>19.18</v>
      </c>
      <c r="J14" s="182">
        <f>$H14+($E14*0.4)</f>
        <v>19.239999999999998</v>
      </c>
      <c r="K14" s="182">
        <v>1.3</v>
      </c>
      <c r="L14" s="144" t="s">
        <v>546</v>
      </c>
      <c r="M14" s="176" t="s">
        <v>545</v>
      </c>
      <c r="N14" s="135"/>
    </row>
    <row r="15" spans="2:14" ht="50" customHeight="1">
      <c r="B15" s="135"/>
      <c r="C15" s="181" t="s">
        <v>544</v>
      </c>
      <c r="D15" s="180">
        <f>(52.5+49.3)/2</f>
        <v>50.9</v>
      </c>
      <c r="E15" s="179">
        <v>-4.0500000000000043</v>
      </c>
      <c r="F15" s="177" t="s">
        <v>543</v>
      </c>
      <c r="G15" s="177" t="s">
        <v>542</v>
      </c>
      <c r="H15" s="178">
        <v>16</v>
      </c>
      <c r="I15" s="178">
        <f>$H15+($E15*0.3)</f>
        <v>14.784999999999998</v>
      </c>
      <c r="J15" s="178">
        <f>$H15+($E15*0.4)</f>
        <v>14.379999999999999</v>
      </c>
      <c r="K15" s="178">
        <v>4.8</v>
      </c>
      <c r="L15" s="177" t="s">
        <v>541</v>
      </c>
      <c r="M15" s="176" t="s">
        <v>540</v>
      </c>
      <c r="N15" s="135"/>
    </row>
    <row r="16" spans="2:14">
      <c r="B16" s="135"/>
      <c r="C16" s="325" t="s">
        <v>539</v>
      </c>
      <c r="D16" s="325"/>
      <c r="E16" s="325"/>
      <c r="F16" s="325"/>
      <c r="G16" s="325"/>
      <c r="H16" s="325"/>
      <c r="I16" s="325"/>
      <c r="J16" s="325"/>
      <c r="K16" s="325"/>
      <c r="L16" s="325"/>
      <c r="M16" s="325"/>
      <c r="N16" s="135"/>
    </row>
    <row r="17" spans="2:14">
      <c r="B17" s="135"/>
      <c r="C17" s="322" t="s">
        <v>538</v>
      </c>
      <c r="D17" s="322"/>
      <c r="E17" s="322"/>
      <c r="F17" s="322"/>
      <c r="G17" s="322"/>
      <c r="H17" s="322"/>
      <c r="I17" s="322"/>
      <c r="J17" s="322"/>
      <c r="K17" s="322"/>
      <c r="L17" s="322"/>
      <c r="M17" s="322"/>
      <c r="N17" s="135"/>
    </row>
    <row r="18" spans="2:14">
      <c r="B18" s="135"/>
      <c r="C18" s="322" t="s">
        <v>537</v>
      </c>
      <c r="D18" s="322"/>
      <c r="E18" s="322"/>
      <c r="F18" s="322"/>
      <c r="G18" s="322"/>
      <c r="H18" s="322"/>
      <c r="I18" s="322"/>
      <c r="J18" s="322"/>
      <c r="K18" s="322"/>
      <c r="L18" s="322"/>
      <c r="M18" s="322"/>
      <c r="N18" s="135"/>
    </row>
    <row r="19" spans="2:14">
      <c r="B19" s="135"/>
      <c r="C19" s="322" t="s">
        <v>536</v>
      </c>
      <c r="D19" s="322"/>
      <c r="E19" s="322"/>
      <c r="F19" s="322"/>
      <c r="G19" s="322"/>
      <c r="H19" s="322"/>
      <c r="I19" s="322"/>
      <c r="J19" s="322"/>
      <c r="K19" s="322"/>
      <c r="L19" s="322"/>
      <c r="M19" s="322"/>
      <c r="N19" s="135"/>
    </row>
    <row r="20" spans="2:14">
      <c r="B20" s="135"/>
      <c r="C20" s="328"/>
      <c r="D20" s="328"/>
      <c r="E20" s="328"/>
      <c r="F20" s="328"/>
      <c r="G20" s="328"/>
      <c r="H20" s="328"/>
      <c r="I20" s="328"/>
      <c r="J20" s="328"/>
      <c r="K20" s="328"/>
      <c r="L20" s="328"/>
      <c r="M20" s="328"/>
      <c r="N20" s="135"/>
    </row>
    <row r="21" spans="2:14">
      <c r="B21" s="135"/>
      <c r="C21" s="328"/>
      <c r="D21" s="328"/>
      <c r="E21" s="328"/>
      <c r="F21" s="328"/>
      <c r="G21" s="328"/>
      <c r="H21" s="328"/>
      <c r="I21" s="328"/>
      <c r="J21" s="328"/>
      <c r="K21" s="328"/>
      <c r="L21" s="328"/>
      <c r="M21" s="328"/>
      <c r="N21" s="135"/>
    </row>
    <row r="22" spans="2:14">
      <c r="B22" s="135"/>
      <c r="C22" s="328"/>
      <c r="D22" s="328"/>
      <c r="E22" s="328"/>
      <c r="F22" s="328"/>
      <c r="G22" s="328"/>
      <c r="H22" s="328"/>
      <c r="I22" s="328"/>
      <c r="J22" s="328"/>
      <c r="K22" s="328"/>
      <c r="L22" s="328"/>
      <c r="M22" s="328"/>
      <c r="N22" s="135"/>
    </row>
  </sheetData>
  <mergeCells count="20">
    <mergeCell ref="C19:M19"/>
    <mergeCell ref="C20:M20"/>
    <mergeCell ref="C21:M21"/>
    <mergeCell ref="C22:M22"/>
    <mergeCell ref="F4:F5"/>
    <mergeCell ref="G4:G5"/>
    <mergeCell ref="I4:J4"/>
    <mergeCell ref="K4:K5"/>
    <mergeCell ref="L4:L5"/>
    <mergeCell ref="C18:M18"/>
    <mergeCell ref="C10:M10"/>
    <mergeCell ref="C6:M6"/>
    <mergeCell ref="C3:M3"/>
    <mergeCell ref="C16:M16"/>
    <mergeCell ref="C17:M17"/>
    <mergeCell ref="H4:H5"/>
    <mergeCell ref="M4:M5"/>
    <mergeCell ref="C4:C5"/>
    <mergeCell ref="D4:D5"/>
    <mergeCell ref="E4:E5"/>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3"/>
  <sheetViews>
    <sheetView workbookViewId="0">
      <selection activeCell="K6" sqref="K6"/>
    </sheetView>
  </sheetViews>
  <sheetFormatPr baseColWidth="10" defaultRowHeight="12" x14ac:dyDescent="0"/>
  <cols>
    <col min="1" max="1" width="10.83203125" style="30"/>
    <col min="2" max="2" width="17.1640625" style="191" bestFit="1" customWidth="1"/>
    <col min="3" max="3" width="9" style="191" bestFit="1" customWidth="1"/>
    <col min="4" max="5" width="10.83203125" style="191"/>
    <col min="6" max="6" width="12" style="191" bestFit="1" customWidth="1"/>
    <col min="7" max="7" width="9" style="191" customWidth="1"/>
    <col min="8" max="8" width="11.33203125" style="191" bestFit="1" customWidth="1"/>
    <col min="9" max="9" width="9" style="191" customWidth="1"/>
    <col min="10" max="10" width="10.83203125" style="191"/>
    <col min="11" max="11" width="9" style="191" customWidth="1"/>
    <col min="12" max="16384" width="10.83203125" style="30"/>
  </cols>
  <sheetData>
    <row r="2" spans="1:12">
      <c r="A2" s="135"/>
      <c r="B2" s="143"/>
      <c r="C2" s="143"/>
      <c r="D2" s="143"/>
      <c r="E2" s="143"/>
      <c r="F2" s="143"/>
      <c r="G2" s="143"/>
      <c r="H2" s="143"/>
      <c r="I2" s="143"/>
      <c r="J2" s="143"/>
      <c r="K2" s="143"/>
      <c r="L2" s="135"/>
    </row>
    <row r="3" spans="1:12">
      <c r="A3" s="135"/>
      <c r="B3" s="321" t="s">
        <v>860</v>
      </c>
      <c r="C3" s="321"/>
      <c r="D3" s="321"/>
      <c r="E3" s="321"/>
      <c r="F3" s="321"/>
      <c r="G3" s="321"/>
      <c r="H3" s="321"/>
      <c r="I3" s="321"/>
      <c r="J3" s="321"/>
      <c r="K3" s="321"/>
      <c r="L3" s="135"/>
    </row>
    <row r="4" spans="1:12" ht="20" customHeight="1">
      <c r="A4" s="135"/>
      <c r="B4" s="186" t="s">
        <v>571</v>
      </c>
      <c r="C4" s="186" t="s">
        <v>572</v>
      </c>
      <c r="D4" s="186" t="s">
        <v>330</v>
      </c>
      <c r="E4" s="186" t="s">
        <v>573</v>
      </c>
      <c r="F4" s="186" t="s">
        <v>574</v>
      </c>
      <c r="G4" s="186" t="s">
        <v>572</v>
      </c>
      <c r="H4" s="186" t="s">
        <v>575</v>
      </c>
      <c r="I4" s="186" t="s">
        <v>572</v>
      </c>
      <c r="J4" s="186" t="s">
        <v>576</v>
      </c>
      <c r="K4" s="187" t="s">
        <v>572</v>
      </c>
      <c r="L4" s="135"/>
    </row>
    <row r="5" spans="1:12" ht="15" customHeight="1">
      <c r="A5" s="135"/>
      <c r="B5" s="331" t="s">
        <v>495</v>
      </c>
      <c r="C5" s="331"/>
      <c r="D5" s="331"/>
      <c r="E5" s="331"/>
      <c r="F5" s="331"/>
      <c r="G5" s="331"/>
      <c r="H5" s="331"/>
      <c r="I5" s="331"/>
      <c r="J5" s="331"/>
      <c r="K5" s="331"/>
      <c r="L5" s="135"/>
    </row>
    <row r="6" spans="1:12" ht="40" customHeight="1">
      <c r="A6" s="135"/>
      <c r="B6" s="137">
        <v>21</v>
      </c>
      <c r="C6" s="137">
        <v>2</v>
      </c>
      <c r="D6" s="144" t="s">
        <v>554</v>
      </c>
      <c r="E6" s="144">
        <v>0</v>
      </c>
      <c r="F6" s="137">
        <v>35</v>
      </c>
      <c r="G6" s="137">
        <v>4</v>
      </c>
      <c r="H6" s="137">
        <v>7</v>
      </c>
      <c r="I6" s="137">
        <v>5</v>
      </c>
      <c r="J6" s="137">
        <v>27</v>
      </c>
      <c r="K6" s="137">
        <v>5</v>
      </c>
      <c r="L6" s="135"/>
    </row>
    <row r="7" spans="1:12" ht="40" customHeight="1">
      <c r="A7" s="135"/>
      <c r="B7" s="137">
        <v>21</v>
      </c>
      <c r="C7" s="137">
        <v>2</v>
      </c>
      <c r="D7" s="144" t="s">
        <v>554</v>
      </c>
      <c r="E7" s="144">
        <v>3</v>
      </c>
      <c r="F7" s="137">
        <v>32</v>
      </c>
      <c r="G7" s="137">
        <v>4</v>
      </c>
      <c r="H7" s="137">
        <v>10</v>
      </c>
      <c r="I7" s="137">
        <v>5</v>
      </c>
      <c r="J7" s="137">
        <v>21</v>
      </c>
      <c r="K7" s="137">
        <v>5</v>
      </c>
      <c r="L7" s="135"/>
    </row>
    <row r="8" spans="1:12" ht="40" customHeight="1">
      <c r="A8" s="135"/>
      <c r="B8" s="137">
        <v>17</v>
      </c>
      <c r="C8" s="137">
        <v>1</v>
      </c>
      <c r="D8" s="144" t="s">
        <v>557</v>
      </c>
      <c r="E8" s="144">
        <v>0</v>
      </c>
      <c r="F8" s="137">
        <v>35</v>
      </c>
      <c r="G8" s="137">
        <v>4</v>
      </c>
      <c r="H8" s="188">
        <v>-1</v>
      </c>
      <c r="I8" s="137">
        <v>4</v>
      </c>
      <c r="J8" s="188">
        <v>35</v>
      </c>
      <c r="K8" s="137">
        <v>4</v>
      </c>
      <c r="L8" s="135"/>
    </row>
    <row r="9" spans="1:12" ht="40" customHeight="1">
      <c r="A9" s="135"/>
      <c r="B9" s="137">
        <v>17</v>
      </c>
      <c r="C9" s="137">
        <v>1</v>
      </c>
      <c r="D9" s="144" t="s">
        <v>557</v>
      </c>
      <c r="E9" s="144">
        <v>3</v>
      </c>
      <c r="F9" s="137">
        <v>32</v>
      </c>
      <c r="G9" s="137">
        <v>4</v>
      </c>
      <c r="H9" s="137">
        <v>2</v>
      </c>
      <c r="I9" s="137">
        <v>4</v>
      </c>
      <c r="J9" s="137">
        <v>29</v>
      </c>
      <c r="K9" s="137">
        <v>4</v>
      </c>
      <c r="L9" s="135"/>
    </row>
    <row r="10" spans="1:12" ht="15" customHeight="1">
      <c r="A10" s="135"/>
      <c r="B10" s="332" t="s">
        <v>515</v>
      </c>
      <c r="C10" s="332"/>
      <c r="D10" s="332"/>
      <c r="E10" s="332"/>
      <c r="F10" s="332"/>
      <c r="G10" s="332"/>
      <c r="H10" s="332"/>
      <c r="I10" s="332"/>
      <c r="J10" s="332"/>
      <c r="K10" s="332"/>
      <c r="L10" s="135"/>
    </row>
    <row r="11" spans="1:12" ht="40" customHeight="1">
      <c r="A11" s="135"/>
      <c r="B11" s="137">
        <v>19</v>
      </c>
      <c r="C11" s="137">
        <v>1</v>
      </c>
      <c r="D11" s="144" t="s">
        <v>577</v>
      </c>
      <c r="E11" s="144">
        <v>0</v>
      </c>
      <c r="F11" s="137">
        <v>33</v>
      </c>
      <c r="G11" s="137">
        <v>4</v>
      </c>
      <c r="H11" s="137">
        <v>5</v>
      </c>
      <c r="I11" s="137">
        <v>4</v>
      </c>
      <c r="J11" s="137">
        <v>27</v>
      </c>
      <c r="K11" s="137">
        <v>4</v>
      </c>
      <c r="L11" s="135"/>
    </row>
    <row r="12" spans="1:12" ht="40" customHeight="1">
      <c r="A12" s="135"/>
      <c r="B12" s="137">
        <v>19</v>
      </c>
      <c r="C12" s="137">
        <v>1</v>
      </c>
      <c r="D12" s="144" t="s">
        <v>577</v>
      </c>
      <c r="E12" s="144">
        <v>3</v>
      </c>
      <c r="F12" s="137">
        <v>30</v>
      </c>
      <c r="G12" s="137">
        <v>4</v>
      </c>
      <c r="H12" s="137">
        <v>8</v>
      </c>
      <c r="I12" s="137">
        <v>4</v>
      </c>
      <c r="J12" s="137">
        <v>21</v>
      </c>
      <c r="K12" s="137">
        <v>4</v>
      </c>
      <c r="L12" s="135"/>
    </row>
    <row r="13" spans="1:12" ht="40" customHeight="1">
      <c r="A13" s="135"/>
      <c r="B13" s="137">
        <v>14</v>
      </c>
      <c r="C13" s="137">
        <v>5</v>
      </c>
      <c r="D13" s="144" t="s">
        <v>578</v>
      </c>
      <c r="E13" s="144">
        <v>0</v>
      </c>
      <c r="F13" s="137">
        <v>33</v>
      </c>
      <c r="G13" s="137">
        <v>4</v>
      </c>
      <c r="H13" s="188">
        <v>-5</v>
      </c>
      <c r="I13" s="137">
        <v>6</v>
      </c>
      <c r="J13" s="188">
        <v>37</v>
      </c>
      <c r="K13" s="137">
        <v>6</v>
      </c>
      <c r="L13" s="135"/>
    </row>
    <row r="14" spans="1:12" ht="40" customHeight="1">
      <c r="A14" s="135"/>
      <c r="B14" s="140">
        <v>14</v>
      </c>
      <c r="C14" s="140">
        <v>5</v>
      </c>
      <c r="D14" s="189" t="s">
        <v>578</v>
      </c>
      <c r="E14" s="189">
        <v>3</v>
      </c>
      <c r="F14" s="140">
        <v>30</v>
      </c>
      <c r="G14" s="140">
        <v>4</v>
      </c>
      <c r="H14" s="190">
        <v>-2</v>
      </c>
      <c r="I14" s="140">
        <v>6</v>
      </c>
      <c r="J14" s="190">
        <v>31</v>
      </c>
      <c r="K14" s="140">
        <v>6</v>
      </c>
      <c r="L14" s="135"/>
    </row>
    <row r="15" spans="1:12" ht="15" customHeight="1">
      <c r="A15" s="135"/>
      <c r="B15" s="318" t="s">
        <v>579</v>
      </c>
      <c r="C15" s="318"/>
      <c r="D15" s="318"/>
      <c r="E15" s="318"/>
      <c r="F15" s="318"/>
      <c r="G15" s="318"/>
      <c r="H15" s="318"/>
      <c r="I15" s="318"/>
      <c r="J15" s="318"/>
      <c r="K15" s="318"/>
      <c r="L15" s="135"/>
    </row>
    <row r="16" spans="1:12" ht="25" customHeight="1">
      <c r="A16" s="135"/>
      <c r="B16" s="330" t="s">
        <v>580</v>
      </c>
      <c r="C16" s="330"/>
      <c r="D16" s="330"/>
      <c r="E16" s="330"/>
      <c r="F16" s="330"/>
      <c r="G16" s="330"/>
      <c r="H16" s="330"/>
      <c r="I16" s="330"/>
      <c r="J16" s="330"/>
      <c r="K16" s="330"/>
      <c r="L16" s="135"/>
    </row>
    <row r="17" spans="1:12" ht="25" customHeight="1">
      <c r="A17" s="135"/>
      <c r="B17" s="330" t="s">
        <v>581</v>
      </c>
      <c r="C17" s="330"/>
      <c r="D17" s="330"/>
      <c r="E17" s="330"/>
      <c r="F17" s="330"/>
      <c r="G17" s="330"/>
      <c r="H17" s="330"/>
      <c r="I17" s="330"/>
      <c r="J17" s="330"/>
      <c r="K17" s="330"/>
      <c r="L17" s="135"/>
    </row>
    <row r="18" spans="1:12" ht="25" customHeight="1">
      <c r="A18" s="135"/>
      <c r="B18" s="330" t="s">
        <v>582</v>
      </c>
      <c r="C18" s="330"/>
      <c r="D18" s="330"/>
      <c r="E18" s="330"/>
      <c r="F18" s="330"/>
      <c r="G18" s="330"/>
      <c r="H18" s="330"/>
      <c r="I18" s="330"/>
      <c r="J18" s="330"/>
      <c r="K18" s="330"/>
      <c r="L18" s="135"/>
    </row>
    <row r="19" spans="1:12">
      <c r="A19" s="135"/>
      <c r="B19" s="319"/>
      <c r="C19" s="319"/>
      <c r="D19" s="319"/>
      <c r="E19" s="319"/>
      <c r="F19" s="319"/>
      <c r="G19" s="319"/>
      <c r="H19" s="319"/>
      <c r="I19" s="319"/>
      <c r="J19" s="319"/>
      <c r="K19" s="319"/>
      <c r="L19" s="135"/>
    </row>
    <row r="20" spans="1:12">
      <c r="A20" s="135"/>
      <c r="B20" s="319"/>
      <c r="C20" s="319"/>
      <c r="D20" s="319"/>
      <c r="E20" s="319"/>
      <c r="F20" s="319"/>
      <c r="G20" s="319"/>
      <c r="H20" s="319"/>
      <c r="I20" s="319"/>
      <c r="J20" s="319"/>
      <c r="K20" s="319"/>
      <c r="L20" s="135"/>
    </row>
    <row r="21" spans="1:12">
      <c r="A21" s="135"/>
      <c r="B21" s="319"/>
      <c r="C21" s="319"/>
      <c r="D21" s="319"/>
      <c r="E21" s="319"/>
      <c r="F21" s="319"/>
      <c r="G21" s="319"/>
      <c r="H21" s="319"/>
      <c r="I21" s="319"/>
      <c r="J21" s="319"/>
      <c r="K21" s="319"/>
      <c r="L21" s="135"/>
    </row>
    <row r="22" spans="1:12">
      <c r="A22" s="135"/>
      <c r="B22" s="137"/>
      <c r="C22" s="137"/>
      <c r="D22" s="137"/>
      <c r="E22" s="137"/>
      <c r="F22" s="137"/>
      <c r="G22" s="137"/>
      <c r="H22" s="137"/>
      <c r="I22" s="137"/>
      <c r="J22" s="137"/>
      <c r="K22" s="137"/>
      <c r="L22" s="135"/>
    </row>
    <row r="23" spans="1:12">
      <c r="A23" s="135"/>
      <c r="B23" s="143"/>
      <c r="C23" s="143"/>
      <c r="D23" s="143"/>
      <c r="E23" s="143"/>
      <c r="F23" s="143"/>
      <c r="G23" s="143"/>
      <c r="H23" s="143"/>
      <c r="I23" s="143"/>
      <c r="J23" s="143"/>
      <c r="K23" s="143"/>
      <c r="L23" s="135"/>
    </row>
    <row r="24" spans="1:12">
      <c r="A24" s="135"/>
      <c r="B24" s="143"/>
      <c r="C24" s="143"/>
      <c r="D24" s="143"/>
      <c r="E24" s="143"/>
      <c r="F24" s="143"/>
      <c r="G24" s="143"/>
      <c r="H24" s="143"/>
      <c r="I24" s="143"/>
      <c r="J24" s="143"/>
      <c r="K24" s="143"/>
      <c r="L24" s="135"/>
    </row>
    <row r="25" spans="1:12">
      <c r="A25" s="135"/>
      <c r="B25" s="143"/>
      <c r="C25" s="143"/>
      <c r="D25" s="143"/>
      <c r="E25" s="143"/>
      <c r="F25" s="143"/>
      <c r="G25" s="143"/>
      <c r="H25" s="143"/>
      <c r="I25" s="143"/>
      <c r="J25" s="143"/>
      <c r="K25" s="143"/>
      <c r="L25" s="135"/>
    </row>
    <row r="26" spans="1:12">
      <c r="A26" s="135"/>
      <c r="B26" s="143"/>
      <c r="C26" s="143"/>
      <c r="D26" s="143"/>
      <c r="E26" s="143"/>
      <c r="F26" s="143"/>
      <c r="G26" s="143"/>
      <c r="H26" s="143"/>
      <c r="I26" s="143"/>
      <c r="J26" s="143"/>
      <c r="K26" s="143"/>
      <c r="L26" s="135"/>
    </row>
    <row r="27" spans="1:12">
      <c r="A27" s="135"/>
      <c r="B27" s="143"/>
      <c r="C27" s="143"/>
      <c r="D27" s="143"/>
      <c r="E27" s="143"/>
      <c r="F27" s="143"/>
      <c r="G27" s="143"/>
      <c r="H27" s="143"/>
      <c r="I27" s="143"/>
      <c r="J27" s="143"/>
      <c r="K27" s="143"/>
      <c r="L27" s="135"/>
    </row>
    <row r="28" spans="1:12">
      <c r="A28" s="135"/>
      <c r="B28" s="143"/>
      <c r="C28" s="143"/>
      <c r="D28" s="143"/>
      <c r="E28" s="143"/>
      <c r="F28" s="143"/>
      <c r="G28" s="143"/>
      <c r="H28" s="143"/>
      <c r="I28" s="143"/>
      <c r="J28" s="143"/>
      <c r="K28" s="143"/>
      <c r="L28" s="135"/>
    </row>
    <row r="29" spans="1:12">
      <c r="A29" s="135"/>
      <c r="B29" s="143"/>
      <c r="C29" s="143"/>
      <c r="D29" s="143"/>
      <c r="E29" s="143"/>
      <c r="F29" s="143"/>
      <c r="G29" s="143"/>
      <c r="H29" s="143"/>
      <c r="I29" s="143"/>
      <c r="J29" s="143"/>
      <c r="K29" s="143"/>
      <c r="L29" s="135"/>
    </row>
    <row r="30" spans="1:12">
      <c r="A30" s="135"/>
      <c r="B30" s="143"/>
      <c r="C30" s="143"/>
      <c r="D30" s="143"/>
      <c r="E30" s="143"/>
      <c r="F30" s="143"/>
      <c r="G30" s="143"/>
      <c r="H30" s="143"/>
      <c r="I30" s="143"/>
      <c r="J30" s="143"/>
      <c r="K30" s="143"/>
      <c r="L30" s="135"/>
    </row>
    <row r="31" spans="1:12">
      <c r="A31" s="135"/>
      <c r="B31" s="143"/>
      <c r="C31" s="143"/>
      <c r="D31" s="143"/>
      <c r="E31" s="143"/>
      <c r="F31" s="143"/>
      <c r="G31" s="143"/>
      <c r="H31" s="143"/>
      <c r="I31" s="143"/>
      <c r="J31" s="143"/>
      <c r="K31" s="143"/>
      <c r="L31" s="135"/>
    </row>
    <row r="32" spans="1:12">
      <c r="A32" s="135"/>
      <c r="B32" s="143"/>
      <c r="C32" s="143"/>
      <c r="D32" s="143"/>
      <c r="E32" s="143"/>
      <c r="F32" s="143"/>
      <c r="G32" s="143"/>
      <c r="H32" s="143"/>
      <c r="I32" s="143"/>
      <c r="J32" s="143"/>
      <c r="K32" s="143"/>
      <c r="L32" s="135"/>
    </row>
    <row r="33" spans="1:12">
      <c r="A33" s="135"/>
      <c r="B33" s="143"/>
      <c r="C33" s="143"/>
      <c r="D33" s="143"/>
      <c r="E33" s="143"/>
      <c r="F33" s="143"/>
      <c r="G33" s="143"/>
      <c r="H33" s="143"/>
      <c r="I33" s="143"/>
      <c r="J33" s="143"/>
      <c r="K33" s="143"/>
      <c r="L33" s="135"/>
    </row>
  </sheetData>
  <mergeCells count="10">
    <mergeCell ref="B18:K18"/>
    <mergeCell ref="B19:K19"/>
    <mergeCell ref="B20:K20"/>
    <mergeCell ref="B21:K21"/>
    <mergeCell ref="B3:K3"/>
    <mergeCell ref="B5:K5"/>
    <mergeCell ref="B10:K10"/>
    <mergeCell ref="B15:K15"/>
    <mergeCell ref="B16:K16"/>
    <mergeCell ref="B17:K17"/>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6:L30"/>
  <sheetViews>
    <sheetView workbookViewId="0">
      <selection activeCell="D6" sqref="D6:L30"/>
    </sheetView>
  </sheetViews>
  <sheetFormatPr baseColWidth="10" defaultRowHeight="12" x14ac:dyDescent="0"/>
  <cols>
    <col min="1" max="3" width="10.83203125" style="4"/>
    <col min="4" max="4" width="12.33203125" style="4" customWidth="1"/>
    <col min="5" max="5" width="13.83203125" style="4" customWidth="1"/>
    <col min="6" max="7" width="9.1640625" style="4" bestFit="1" customWidth="1"/>
    <col min="8" max="8" width="8" style="4" bestFit="1" customWidth="1"/>
    <col min="9" max="9" width="7" style="4" bestFit="1" customWidth="1"/>
    <col min="10" max="10" width="13.6640625" style="4" bestFit="1" customWidth="1"/>
    <col min="11" max="11" width="13.5" style="4" customWidth="1"/>
    <col min="12" max="12" width="10.5" style="4" bestFit="1" customWidth="1"/>
    <col min="13" max="16384" width="10.83203125" style="4"/>
  </cols>
  <sheetData>
    <row r="6" spans="4:12">
      <c r="D6" s="268" t="s">
        <v>110</v>
      </c>
      <c r="E6" s="268"/>
      <c r="F6" s="268"/>
      <c r="G6" s="268"/>
      <c r="H6" s="268"/>
      <c r="I6" s="268"/>
      <c r="J6" s="268"/>
      <c r="K6" s="268"/>
      <c r="L6" s="268"/>
    </row>
    <row r="7" spans="4:12" ht="40" customHeight="1">
      <c r="D7" s="41" t="s">
        <v>111</v>
      </c>
      <c r="E7" s="41" t="s">
        <v>2</v>
      </c>
      <c r="F7" s="41" t="s">
        <v>3</v>
      </c>
      <c r="G7" s="41" t="s">
        <v>4</v>
      </c>
      <c r="H7" s="41" t="s">
        <v>112</v>
      </c>
      <c r="I7" s="41" t="s">
        <v>113</v>
      </c>
      <c r="J7" s="41" t="s">
        <v>114</v>
      </c>
      <c r="K7" s="41" t="s">
        <v>115</v>
      </c>
      <c r="L7" s="41" t="s">
        <v>5</v>
      </c>
    </row>
    <row r="8" spans="4:12" ht="19" customHeight="1">
      <c r="D8" s="42" t="s">
        <v>107</v>
      </c>
      <c r="E8" s="42" t="s">
        <v>116</v>
      </c>
      <c r="F8" s="43">
        <v>-29.893888889999999</v>
      </c>
      <c r="G8" s="43">
        <v>-71.244444439999995</v>
      </c>
      <c r="H8" s="44">
        <v>-72.599999999999994</v>
      </c>
      <c r="I8" s="44">
        <v>-9.9</v>
      </c>
      <c r="J8" s="42" t="s">
        <v>117</v>
      </c>
      <c r="K8" s="42" t="s">
        <v>107</v>
      </c>
      <c r="L8" s="42">
        <v>40</v>
      </c>
    </row>
    <row r="9" spans="4:12" ht="19" customHeight="1">
      <c r="D9" s="42" t="s">
        <v>107</v>
      </c>
      <c r="E9" s="42" t="s">
        <v>118</v>
      </c>
      <c r="F9" s="43">
        <v>-29.893888889999999</v>
      </c>
      <c r="G9" s="43">
        <v>-71.244444439999995</v>
      </c>
      <c r="H9" s="44" t="s">
        <v>107</v>
      </c>
      <c r="I9" s="44">
        <v>-5.9</v>
      </c>
      <c r="J9" s="42" t="s">
        <v>117</v>
      </c>
      <c r="K9" s="42" t="s">
        <v>107</v>
      </c>
      <c r="L9" s="42">
        <v>40</v>
      </c>
    </row>
    <row r="10" spans="4:12" ht="19" customHeight="1">
      <c r="D10" s="42">
        <v>1</v>
      </c>
      <c r="E10" s="42" t="s">
        <v>7</v>
      </c>
      <c r="F10" s="43">
        <v>-29.982222220000001</v>
      </c>
      <c r="G10" s="43">
        <v>-70.918611110000001</v>
      </c>
      <c r="H10" s="44">
        <v>-64.849999999999994</v>
      </c>
      <c r="I10" s="44">
        <v>-9.0449999999999999</v>
      </c>
      <c r="J10" s="42" t="s">
        <v>117</v>
      </c>
      <c r="K10" s="42" t="s">
        <v>107</v>
      </c>
      <c r="L10" s="42">
        <v>400</v>
      </c>
    </row>
    <row r="11" spans="4:12" ht="19" customHeight="1">
      <c r="D11" s="42">
        <v>3</v>
      </c>
      <c r="E11" s="42" t="s">
        <v>119</v>
      </c>
      <c r="F11" s="43">
        <v>-29.977222220000002</v>
      </c>
      <c r="G11" s="43">
        <v>-70.561666669999994</v>
      </c>
      <c r="H11" s="44">
        <v>-91.2</v>
      </c>
      <c r="I11" s="44">
        <v>-12.285</v>
      </c>
      <c r="J11" s="42" t="s">
        <v>117</v>
      </c>
      <c r="K11" s="42" t="s">
        <v>107</v>
      </c>
      <c r="L11" s="42">
        <v>800</v>
      </c>
    </row>
    <row r="12" spans="4:12" ht="19" customHeight="1">
      <c r="D12" s="42">
        <v>4</v>
      </c>
      <c r="E12" s="42" t="s">
        <v>13</v>
      </c>
      <c r="F12" s="43">
        <v>-29.847777780000001</v>
      </c>
      <c r="G12" s="43">
        <v>-70.38472222</v>
      </c>
      <c r="H12" s="44">
        <v>-85.35</v>
      </c>
      <c r="I12" s="44">
        <v>-10.24</v>
      </c>
      <c r="J12" s="42" t="s">
        <v>117</v>
      </c>
      <c r="K12" s="42" t="s">
        <v>107</v>
      </c>
      <c r="L12" s="42">
        <v>1300</v>
      </c>
    </row>
    <row r="13" spans="4:12" ht="19" customHeight="1">
      <c r="D13" s="42" t="s">
        <v>120</v>
      </c>
      <c r="E13" s="42" t="s">
        <v>107</v>
      </c>
      <c r="F13" s="5">
        <v>-29.8420996111</v>
      </c>
      <c r="G13" s="5">
        <v>-70.377388166700001</v>
      </c>
      <c r="H13" s="42">
        <v>-100.3</v>
      </c>
      <c r="I13" s="42">
        <v>-13.01</v>
      </c>
      <c r="J13" s="42" t="s">
        <v>121</v>
      </c>
      <c r="K13" s="42">
        <v>3700</v>
      </c>
      <c r="L13" s="42">
        <v>1400</v>
      </c>
    </row>
    <row r="14" spans="4:12" ht="19" customHeight="1">
      <c r="D14" s="42" t="s">
        <v>122</v>
      </c>
      <c r="E14" s="42" t="s">
        <v>107</v>
      </c>
      <c r="F14" s="43" t="s">
        <v>107</v>
      </c>
      <c r="G14" s="43" t="s">
        <v>107</v>
      </c>
      <c r="H14" s="44">
        <v>-109.2</v>
      </c>
      <c r="I14" s="44">
        <v>-14.29</v>
      </c>
      <c r="J14" s="42" t="s">
        <v>123</v>
      </c>
      <c r="K14" s="42">
        <v>3855</v>
      </c>
      <c r="L14" s="42">
        <v>1694</v>
      </c>
    </row>
    <row r="15" spans="4:12" ht="19" customHeight="1">
      <c r="D15" s="42">
        <v>5</v>
      </c>
      <c r="E15" s="42" t="s">
        <v>15</v>
      </c>
      <c r="F15" s="43">
        <v>-29.97694444</v>
      </c>
      <c r="G15" s="43">
        <v>-70.094444440000004</v>
      </c>
      <c r="H15" s="44">
        <v>-104.86666666666667</v>
      </c>
      <c r="I15" s="44">
        <v>-13.513333333333334</v>
      </c>
      <c r="J15" s="42" t="s">
        <v>117</v>
      </c>
      <c r="K15" s="42" t="s">
        <v>107</v>
      </c>
      <c r="L15" s="42">
        <v>2100</v>
      </c>
    </row>
    <row r="16" spans="4:12" ht="19" customHeight="1">
      <c r="D16" s="42" t="s">
        <v>124</v>
      </c>
      <c r="E16" s="42" t="s">
        <v>107</v>
      </c>
      <c r="F16" s="5">
        <v>-30.169263999999998</v>
      </c>
      <c r="G16" s="5">
        <v>-70.045697055600002</v>
      </c>
      <c r="H16" s="44">
        <v>-115.6</v>
      </c>
      <c r="I16" s="44">
        <v>-15.12</v>
      </c>
      <c r="J16" s="42" t="s">
        <v>121</v>
      </c>
      <c r="K16" s="42">
        <v>4020</v>
      </c>
      <c r="L16" s="42">
        <v>2900</v>
      </c>
    </row>
    <row r="17" spans="4:12" ht="19" customHeight="1">
      <c r="D17" s="42" t="s">
        <v>125</v>
      </c>
      <c r="E17" s="42" t="s">
        <v>107</v>
      </c>
      <c r="F17" s="5">
        <v>-30.187764999999999</v>
      </c>
      <c r="G17" s="5">
        <v>-70.051351944399997</v>
      </c>
      <c r="H17" s="44">
        <v>-120.2</v>
      </c>
      <c r="I17" s="44">
        <v>-16.2</v>
      </c>
      <c r="J17" s="42" t="s">
        <v>121</v>
      </c>
      <c r="K17" s="42">
        <v>3990</v>
      </c>
      <c r="L17" s="42">
        <v>3100</v>
      </c>
    </row>
    <row r="18" spans="4:12" ht="19" customHeight="1">
      <c r="D18" s="42" t="s">
        <v>126</v>
      </c>
      <c r="E18" s="42" t="s">
        <v>107</v>
      </c>
      <c r="F18" s="5">
        <v>-30.258233777800001</v>
      </c>
      <c r="G18" s="5">
        <v>-70.017868444399994</v>
      </c>
      <c r="H18" s="44">
        <v>-125.4</v>
      </c>
      <c r="I18" s="44">
        <v>-16.77</v>
      </c>
      <c r="J18" s="42" t="s">
        <v>127</v>
      </c>
      <c r="K18" s="42">
        <v>4342</v>
      </c>
      <c r="L18" s="42">
        <v>3100</v>
      </c>
    </row>
    <row r="19" spans="4:12" ht="19" customHeight="1">
      <c r="D19" s="42" t="s">
        <v>128</v>
      </c>
      <c r="E19" s="42" t="s">
        <v>107</v>
      </c>
      <c r="F19" s="5">
        <v>-30.229990277799999</v>
      </c>
      <c r="G19" s="5">
        <v>-70.037802166700004</v>
      </c>
      <c r="H19" s="44">
        <v>-116.4</v>
      </c>
      <c r="I19" s="44">
        <v>-15.12</v>
      </c>
      <c r="J19" s="42" t="s">
        <v>121</v>
      </c>
      <c r="K19" s="42">
        <v>4032</v>
      </c>
      <c r="L19" s="42">
        <v>3100</v>
      </c>
    </row>
    <row r="20" spans="4:12" ht="19" customHeight="1">
      <c r="D20" s="42">
        <v>6</v>
      </c>
      <c r="E20" s="42" t="s">
        <v>17</v>
      </c>
      <c r="F20" s="43">
        <v>-30.20333333</v>
      </c>
      <c r="G20" s="43">
        <v>-70.042222219999999</v>
      </c>
      <c r="H20" s="44">
        <v>-100.29999999999998</v>
      </c>
      <c r="I20" s="44">
        <v>-13.574999999999999</v>
      </c>
      <c r="J20" s="42" t="s">
        <v>129</v>
      </c>
      <c r="K20" s="42" t="s">
        <v>107</v>
      </c>
      <c r="L20" s="42">
        <v>3100</v>
      </c>
    </row>
    <row r="21" spans="4:12" ht="19" customHeight="1">
      <c r="D21" s="42" t="s">
        <v>130</v>
      </c>
      <c r="E21" s="42" t="s">
        <v>107</v>
      </c>
      <c r="F21" s="5">
        <v>-30.2614974444</v>
      </c>
      <c r="G21" s="5">
        <v>-69.995564777799999</v>
      </c>
      <c r="H21" s="44">
        <v>-121.8</v>
      </c>
      <c r="I21" s="44">
        <v>-16.46</v>
      </c>
      <c r="J21" s="42" t="s">
        <v>121</v>
      </c>
      <c r="K21" s="42">
        <v>4251</v>
      </c>
      <c r="L21" s="42">
        <v>3190</v>
      </c>
    </row>
    <row r="22" spans="4:12" ht="19" customHeight="1">
      <c r="D22" s="42" t="s">
        <v>131</v>
      </c>
      <c r="E22" s="42" t="s">
        <v>107</v>
      </c>
      <c r="F22" s="5">
        <v>-30.203662166699999</v>
      </c>
      <c r="G22" s="5">
        <v>-69.916036055600003</v>
      </c>
      <c r="H22" s="44">
        <v>-128.69999999999999</v>
      </c>
      <c r="I22" s="44">
        <v>-17.52</v>
      </c>
      <c r="J22" s="42" t="s">
        <v>127</v>
      </c>
      <c r="K22" s="42">
        <v>4600</v>
      </c>
      <c r="L22" s="42">
        <v>3795</v>
      </c>
    </row>
    <row r="23" spans="4:12" ht="19" customHeight="1">
      <c r="D23" s="42" t="s">
        <v>132</v>
      </c>
      <c r="E23" s="42" t="s">
        <v>107</v>
      </c>
      <c r="F23" s="5">
        <v>-30.189574333300001</v>
      </c>
      <c r="G23" s="5">
        <v>-69.913477111099994</v>
      </c>
      <c r="H23" s="44">
        <v>-127.9</v>
      </c>
      <c r="I23" s="44">
        <v>-17.47</v>
      </c>
      <c r="J23" s="42" t="s">
        <v>121</v>
      </c>
      <c r="K23" s="42">
        <v>4393</v>
      </c>
      <c r="L23" s="42">
        <v>3860</v>
      </c>
    </row>
    <row r="24" spans="4:12" ht="19" customHeight="1">
      <c r="D24" s="42" t="s">
        <v>133</v>
      </c>
      <c r="E24" s="42" t="s">
        <v>107</v>
      </c>
      <c r="F24" s="43" t="s">
        <v>107</v>
      </c>
      <c r="G24" s="43" t="s">
        <v>107</v>
      </c>
      <c r="H24" s="44">
        <v>-125.1</v>
      </c>
      <c r="I24" s="44">
        <v>-17.2</v>
      </c>
      <c r="J24" s="42" t="s">
        <v>123</v>
      </c>
      <c r="K24" s="42">
        <v>4513</v>
      </c>
      <c r="L24" s="42">
        <v>3860</v>
      </c>
    </row>
    <row r="25" spans="4:12" ht="19" customHeight="1">
      <c r="D25" s="42" t="s">
        <v>134</v>
      </c>
      <c r="E25" s="42" t="s">
        <v>107</v>
      </c>
      <c r="F25" s="5">
        <v>-30.156520277799999</v>
      </c>
      <c r="G25" s="5">
        <v>-69.879295055599997</v>
      </c>
      <c r="H25" s="44">
        <v>-130.4</v>
      </c>
      <c r="I25" s="44">
        <v>-17.87</v>
      </c>
      <c r="J25" s="42" t="s">
        <v>121</v>
      </c>
      <c r="K25" s="42">
        <v>4689</v>
      </c>
      <c r="L25" s="42">
        <v>4045</v>
      </c>
    </row>
    <row r="26" spans="4:12" ht="19" customHeight="1">
      <c r="D26" s="42" t="s">
        <v>135</v>
      </c>
      <c r="E26" s="42" t="s">
        <v>107</v>
      </c>
      <c r="F26" s="5">
        <v>-29.989124499999999</v>
      </c>
      <c r="G26" s="5">
        <v>-70.249414611099994</v>
      </c>
      <c r="H26" s="44">
        <v>-136.6</v>
      </c>
      <c r="I26" s="44">
        <v>-18.11</v>
      </c>
      <c r="J26" s="42" t="s">
        <v>127</v>
      </c>
      <c r="K26" s="42">
        <v>4614</v>
      </c>
      <c r="L26" s="42">
        <v>4070</v>
      </c>
    </row>
    <row r="27" spans="4:12" ht="19" customHeight="1">
      <c r="D27" s="42" t="s">
        <v>136</v>
      </c>
      <c r="E27" s="42" t="s">
        <v>107</v>
      </c>
      <c r="F27" s="5">
        <v>-30.156629555599999</v>
      </c>
      <c r="G27" s="5">
        <v>-69.864791944399997</v>
      </c>
      <c r="H27" s="44">
        <v>-133.6</v>
      </c>
      <c r="I27" s="44">
        <v>-17.93</v>
      </c>
      <c r="J27" s="42" t="s">
        <v>121</v>
      </c>
      <c r="K27" s="42">
        <v>4755</v>
      </c>
      <c r="L27" s="42">
        <v>4100</v>
      </c>
    </row>
    <row r="28" spans="4:12" ht="19" customHeight="1">
      <c r="D28" s="42" t="s">
        <v>137</v>
      </c>
      <c r="E28" s="42" t="s">
        <v>107</v>
      </c>
      <c r="F28" s="5">
        <v>-30.154689722200001</v>
      </c>
      <c r="G28" s="5">
        <v>-69.857374166699998</v>
      </c>
      <c r="H28" s="44">
        <v>-133.30000000000001</v>
      </c>
      <c r="I28" s="44">
        <v>-17.95</v>
      </c>
      <c r="J28" s="42" t="s">
        <v>121</v>
      </c>
      <c r="K28" s="42">
        <v>4772</v>
      </c>
      <c r="L28" s="42">
        <v>4170</v>
      </c>
    </row>
    <row r="29" spans="4:12" ht="19" customHeight="1">
      <c r="D29" s="42" t="s">
        <v>138</v>
      </c>
      <c r="E29" s="42" t="s">
        <v>107</v>
      </c>
      <c r="F29" s="5">
        <v>-30.140412842300002</v>
      </c>
      <c r="G29" s="5">
        <v>-69.832365075400006</v>
      </c>
      <c r="H29" s="44">
        <v>-130</v>
      </c>
      <c r="I29" s="44">
        <v>-17.59</v>
      </c>
      <c r="J29" s="42" t="s">
        <v>121</v>
      </c>
      <c r="K29" s="42">
        <v>4841</v>
      </c>
      <c r="L29" s="42">
        <v>4481</v>
      </c>
    </row>
    <row r="30" spans="4:12" ht="19" customHeight="1">
      <c r="D30" s="7" t="s">
        <v>139</v>
      </c>
      <c r="E30" s="7" t="s">
        <v>107</v>
      </c>
      <c r="F30" s="9">
        <v>-30.177424944399998</v>
      </c>
      <c r="G30" s="9">
        <v>-69.830924333300004</v>
      </c>
      <c r="H30" s="40">
        <v>-133</v>
      </c>
      <c r="I30" s="40">
        <v>-17.579999999999998</v>
      </c>
      <c r="J30" s="7" t="s">
        <v>140</v>
      </c>
      <c r="K30" s="7">
        <v>4700</v>
      </c>
      <c r="L30" s="7">
        <v>4700</v>
      </c>
    </row>
  </sheetData>
  <mergeCells count="1">
    <mergeCell ref="D6:L6"/>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7"/>
  <sheetViews>
    <sheetView topLeftCell="A177" workbookViewId="0">
      <selection activeCell="A185" sqref="A185:Q197"/>
    </sheetView>
  </sheetViews>
  <sheetFormatPr baseColWidth="10" defaultRowHeight="12" x14ac:dyDescent="0"/>
  <cols>
    <col min="1" max="1" width="15.83203125" style="51" customWidth="1"/>
    <col min="2" max="2" width="11.83203125" style="51" customWidth="1"/>
    <col min="3" max="3" width="9.83203125" style="30" customWidth="1"/>
    <col min="4" max="4" width="3.5" style="30" bestFit="1" customWidth="1"/>
    <col min="5" max="6" width="11.83203125" style="30" customWidth="1"/>
    <col min="7" max="7" width="14.83203125" style="30" customWidth="1"/>
    <col min="8" max="8" width="16.33203125" style="30" customWidth="1"/>
    <col min="9" max="9" width="10.83203125" style="30" customWidth="1"/>
    <col min="10" max="10" width="7.83203125" style="30" customWidth="1"/>
    <col min="11" max="12" width="8.83203125" style="30" customWidth="1"/>
    <col min="13" max="15" width="7.83203125" style="30" customWidth="1"/>
    <col min="16" max="16" width="13.83203125" style="30" customWidth="1"/>
    <col min="17" max="17" width="12.33203125" style="30" customWidth="1"/>
    <col min="18" max="16384" width="10.83203125" style="30"/>
  </cols>
  <sheetData>
    <row r="1" spans="1:17" ht="20" customHeight="1">
      <c r="A1" s="268" t="s">
        <v>141</v>
      </c>
      <c r="B1" s="268"/>
      <c r="C1" s="268"/>
      <c r="D1" s="268"/>
      <c r="E1" s="268"/>
      <c r="F1" s="268"/>
      <c r="G1" s="268"/>
      <c r="H1" s="268"/>
      <c r="I1" s="268"/>
      <c r="J1" s="268"/>
      <c r="K1" s="268"/>
      <c r="L1" s="268"/>
      <c r="M1" s="268"/>
      <c r="N1" s="268"/>
      <c r="O1" s="268"/>
      <c r="P1" s="268"/>
      <c r="Q1" s="268"/>
    </row>
    <row r="2" spans="1:17" ht="40" customHeight="1">
      <c r="A2" s="2" t="s">
        <v>22</v>
      </c>
      <c r="B2" s="2" t="s">
        <v>5</v>
      </c>
      <c r="C2" s="2" t="s">
        <v>25</v>
      </c>
      <c r="D2" s="2" t="s">
        <v>142</v>
      </c>
      <c r="E2" s="41" t="s">
        <v>143</v>
      </c>
      <c r="F2" s="41" t="s">
        <v>144</v>
      </c>
      <c r="G2" s="41" t="s">
        <v>145</v>
      </c>
      <c r="H2" s="41" t="s">
        <v>146</v>
      </c>
      <c r="I2" s="41" t="s">
        <v>147</v>
      </c>
      <c r="J2" s="41" t="s">
        <v>148</v>
      </c>
      <c r="K2" s="41" t="s">
        <v>149</v>
      </c>
      <c r="L2" s="41" t="s">
        <v>150</v>
      </c>
      <c r="M2" s="41" t="s">
        <v>151</v>
      </c>
      <c r="N2" s="41" t="s">
        <v>152</v>
      </c>
      <c r="O2" s="41" t="s">
        <v>153</v>
      </c>
      <c r="P2" s="41" t="s">
        <v>154</v>
      </c>
      <c r="Q2" s="41" t="s">
        <v>155</v>
      </c>
    </row>
    <row r="3" spans="1:17" s="4" customFormat="1" ht="19" customHeight="1">
      <c r="A3" s="42" t="str">
        <f>CONCATENATE('[1]Full Data'!D2,"-",'[1]Full Data'!E2,"-",'[1]Full Data'!F2)</f>
        <v>Elq13-400-30</v>
      </c>
      <c r="B3" s="42">
        <f>'[1]Full Data'!E2</f>
        <v>400</v>
      </c>
      <c r="C3" s="42">
        <f>'[1]Full Data'!F2</f>
        <v>30</v>
      </c>
      <c r="D3" s="4">
        <f>IF('[1]Full Data'!B2&lt;140201,1,IF('[1]Full Data'!B2&lt;141001,2,IF('[1]Full Data'!B2&lt;150401,3,4)))</f>
        <v>3</v>
      </c>
      <c r="E3" s="37">
        <f>'[1]Full Data'!G2</f>
        <v>-6.7632000000000003</v>
      </c>
      <c r="F3" s="37">
        <v>-6.7201000000000004</v>
      </c>
      <c r="G3" s="37">
        <f>'[1]Full Data'!I2</f>
        <v>-4.6802999999999999</v>
      </c>
      <c r="H3" s="37">
        <v>-4.4702999999999999</v>
      </c>
      <c r="I3" s="45">
        <f>'[1]Full Data'!K2</f>
        <v>5.0015000000000001</v>
      </c>
      <c r="J3" s="5">
        <f>'[1]Full Data'!L2-0.082</f>
        <v>0.62482000000000004</v>
      </c>
      <c r="K3" s="5">
        <f>'[1]Full Data'!M2</f>
        <v>1.2848999999999999E-2</v>
      </c>
      <c r="L3" s="45">
        <f>'[1]Full Data'!N2</f>
        <v>4.1986999999999997</v>
      </c>
      <c r="M3" s="5">
        <f>'[1]Full Data'!O2</f>
        <v>0.63912000000000002</v>
      </c>
      <c r="N3" s="45">
        <f>'[1]Full Data'!P2</f>
        <v>100.759</v>
      </c>
      <c r="O3" s="45">
        <f>'[1]Full Data'!Q2</f>
        <v>92.951300000000003</v>
      </c>
      <c r="P3" s="46">
        <f>(SQRT(40500/(J3-0.167)))-273.15</f>
        <v>24.276822267247496</v>
      </c>
      <c r="Q3" s="46">
        <f>(SQRT(55500/(J3+0.082-0.078)))-273.15</f>
        <v>23.936774376066637</v>
      </c>
    </row>
    <row r="4" spans="1:17" s="48" customFormat="1" ht="19" customHeight="1">
      <c r="A4" s="42" t="str">
        <f>CONCATENATE('[1]Full Data'!D3,"-",'[1]Full Data'!E3,"-",'[1]Full Data'!F3)</f>
        <v>Elq13-400-30</v>
      </c>
      <c r="B4" s="42">
        <f>'[1]Full Data'!E3</f>
        <v>400</v>
      </c>
      <c r="C4" s="42">
        <f>'[1]Full Data'!F3</f>
        <v>30</v>
      </c>
      <c r="D4" s="4">
        <f>IF('[1]Full Data'!B3&lt;140201,1,IF('[1]Full Data'!B3&lt;141001,2,IF('[1]Full Data'!B3&lt;150401,3,4)))</f>
        <v>3</v>
      </c>
      <c r="E4" s="37">
        <f>'[1]Full Data'!G3</f>
        <v>-6.7331000000000003</v>
      </c>
      <c r="F4" s="44">
        <v>-6.6894999999999998</v>
      </c>
      <c r="G4" s="37">
        <f>'[1]Full Data'!I3</f>
        <v>-4.6067</v>
      </c>
      <c r="H4" s="47">
        <v>-4.3975999999999997</v>
      </c>
      <c r="I4" s="45">
        <f>'[1]Full Data'!K3</f>
        <v>5.1197999999999997</v>
      </c>
      <c r="J4" s="5">
        <f>'[1]Full Data'!L3-0.082</f>
        <v>0.63880000000000003</v>
      </c>
      <c r="K4" s="5">
        <f>'[1]Full Data'!M3</f>
        <v>1.1424999999999999E-2</v>
      </c>
      <c r="L4" s="45">
        <f>'[1]Full Data'!N3</f>
        <v>4.2977999999999996</v>
      </c>
      <c r="M4" s="5">
        <f>'[1]Full Data'!O3</f>
        <v>0.59001000000000003</v>
      </c>
      <c r="N4" s="45">
        <f>'[1]Full Data'!P3</f>
        <v>55.9621</v>
      </c>
      <c r="O4" s="45">
        <f>'[1]Full Data'!Q3</f>
        <v>48.285899999999998</v>
      </c>
      <c r="P4" s="46">
        <f t="shared" ref="P4:P74" si="0">(SQRT(40500/(J4-0.167)))-273.15</f>
        <v>19.837129828289733</v>
      </c>
      <c r="Q4" s="46">
        <f t="shared" ref="Q4:Q74" si="1">(SQRT(55500/(J4+0.082-0.078)))-273.15</f>
        <v>20.688404722064831</v>
      </c>
    </row>
    <row r="5" spans="1:17" s="4" customFormat="1" ht="19" customHeight="1">
      <c r="A5" s="42" t="str">
        <f>CONCATENATE('[1]Full Data'!D4,"-",'[1]Full Data'!E4,"-",'[1]Full Data'!F4)</f>
        <v>Elq13-400-70</v>
      </c>
      <c r="B5" s="42">
        <f>'[1]Full Data'!E4</f>
        <v>400</v>
      </c>
      <c r="C5" s="42">
        <f>'[1]Full Data'!F4</f>
        <v>70</v>
      </c>
      <c r="D5" s="4">
        <f>IF('[1]Full Data'!B4&lt;140201,1,IF('[1]Full Data'!B4&lt;141001,2,IF('[1]Full Data'!B4&lt;150401,3,4)))</f>
        <v>3</v>
      </c>
      <c r="E5" s="37">
        <f>'[1]Full Data'!G4</f>
        <v>-7.617</v>
      </c>
      <c r="F5" s="37">
        <v>-7.5868000000000002</v>
      </c>
      <c r="G5" s="37">
        <f>'[1]Full Data'!I4</f>
        <v>-3.3772000000000002</v>
      </c>
      <c r="H5" s="37">
        <v>-3.1835</v>
      </c>
      <c r="I5" s="45">
        <f>'[1]Full Data'!K4</f>
        <v>5.52</v>
      </c>
      <c r="J5" s="5">
        <f>'[1]Full Data'!L4-0.082</f>
        <v>0.64887000000000006</v>
      </c>
      <c r="K5" s="5">
        <f>'[1]Full Data'!M4</f>
        <v>1.1694E-2</v>
      </c>
      <c r="L5" s="45">
        <f>'[1]Full Data'!N4</f>
        <v>6.5843999999999996</v>
      </c>
      <c r="M5" s="5">
        <f>'[1]Full Data'!O4</f>
        <v>0.40171000000000001</v>
      </c>
      <c r="N5" s="45">
        <f>'[1]Full Data'!P4</f>
        <v>50.4056</v>
      </c>
      <c r="O5" s="45">
        <f>'[1]Full Data'!Q4</f>
        <v>41.131700000000002</v>
      </c>
      <c r="P5" s="46">
        <f t="shared" si="0"/>
        <v>16.759580207126533</v>
      </c>
      <c r="Q5" s="46">
        <f t="shared" si="1"/>
        <v>18.413486698742531</v>
      </c>
    </row>
    <row r="6" spans="1:17" s="4" customFormat="1" ht="19" customHeight="1">
      <c r="A6" s="42" t="str">
        <f>CONCATENATE('[1]Full Data'!D5,"-",'[1]Full Data'!E5,"-",'[1]Full Data'!F5)</f>
        <v>Elq13-400-70</v>
      </c>
      <c r="B6" s="42">
        <f>'[1]Full Data'!E5</f>
        <v>400</v>
      </c>
      <c r="C6" s="42">
        <f>'[1]Full Data'!F5</f>
        <v>70</v>
      </c>
      <c r="D6" s="4">
        <f>IF('[1]Full Data'!B5&lt;140201,1,IF('[1]Full Data'!B5&lt;141001,2,IF('[1]Full Data'!B5&lt;150401,3,4)))</f>
        <v>4</v>
      </c>
      <c r="E6" s="37">
        <f>'[1]Full Data'!G5</f>
        <v>-7.5340999999999996</v>
      </c>
      <c r="F6" s="37">
        <v>-7.4112</v>
      </c>
      <c r="G6" s="37">
        <f>'[1]Full Data'!I5</f>
        <v>-3.2164999999999999</v>
      </c>
      <c r="H6" s="37">
        <v>-3.2298</v>
      </c>
      <c r="I6" s="45">
        <f>'[1]Full Data'!K5</f>
        <v>5.7324999999999999</v>
      </c>
      <c r="J6" s="5">
        <f>'[1]Full Data'!L5-0.082</f>
        <v>0.58923000000000003</v>
      </c>
      <c r="K6" s="5">
        <f>'[1]Full Data'!M5</f>
        <v>1.5879000000000001E-2</v>
      </c>
      <c r="L6" s="45">
        <f>'[1]Full Data'!N5</f>
        <v>6.5542999999999996</v>
      </c>
      <c r="M6" s="5">
        <f>'[1]Full Data'!O5</f>
        <v>4.9404000000000003E-2</v>
      </c>
      <c r="N6" s="45">
        <f>'[1]Full Data'!P5</f>
        <v>29.778500000000001</v>
      </c>
      <c r="O6" s="45">
        <f>'[1]Full Data'!Q5</f>
        <v>20.272400000000001</v>
      </c>
      <c r="P6" s="46">
        <f t="shared" si="0"/>
        <v>36.558388161135781</v>
      </c>
      <c r="Q6" s="46">
        <f t="shared" si="1"/>
        <v>32.718630684903928</v>
      </c>
    </row>
    <row r="7" spans="1:17" s="4" customFormat="1" ht="19" customHeight="1">
      <c r="A7" s="42" t="str">
        <f>CONCATENATE('[1]Full Data'!D6,"-",'[1]Full Data'!E6,"-",'[1]Full Data'!F6)</f>
        <v>Elq13-400-95</v>
      </c>
      <c r="B7" s="42">
        <f>'[1]Full Data'!E6</f>
        <v>400</v>
      </c>
      <c r="C7" s="42">
        <f>'[1]Full Data'!F6</f>
        <v>95</v>
      </c>
      <c r="D7" s="4">
        <f>IF('[1]Full Data'!B6&lt;140201,1,IF('[1]Full Data'!B6&lt;141001,2,IF('[1]Full Data'!B6&lt;150401,3,4)))</f>
        <v>4</v>
      </c>
      <c r="E7" s="37">
        <f>'[1]Full Data'!G6</f>
        <v>-8.6595999999999993</v>
      </c>
      <c r="F7" s="37">
        <v>-8.6452000000000009</v>
      </c>
      <c r="G7" s="37">
        <f>'[1]Full Data'!I6</f>
        <v>-3.4910000000000001</v>
      </c>
      <c r="H7" s="37">
        <v>-3.2959000000000001</v>
      </c>
      <c r="I7" s="45">
        <f>'[1]Full Data'!K6</f>
        <v>4.3281999999999998</v>
      </c>
      <c r="J7" s="5">
        <f>'[1]Full Data'!L6-0.082</f>
        <v>0.59956000000000009</v>
      </c>
      <c r="K7" s="5">
        <f>'[1]Full Data'!M6</f>
        <v>1.3254E-2</v>
      </c>
      <c r="L7" s="45">
        <f>'[1]Full Data'!N6</f>
        <v>6.0152999999999999</v>
      </c>
      <c r="M7" s="5">
        <f>'[1]Full Data'!O6</f>
        <v>6.8820000000000006E-2</v>
      </c>
      <c r="N7" s="45">
        <f>'[1]Full Data'!P6</f>
        <v>21.449400000000001</v>
      </c>
      <c r="O7" s="45">
        <f>'[1]Full Data'!Q6</f>
        <v>13.7317</v>
      </c>
      <c r="P7" s="46">
        <f t="shared" si="0"/>
        <v>32.837956551040577</v>
      </c>
      <c r="Q7" s="46">
        <f t="shared" si="1"/>
        <v>30.08984545301621</v>
      </c>
    </row>
    <row r="8" spans="1:17" s="4" customFormat="1" ht="19" customHeight="1">
      <c r="A8" s="42" t="str">
        <f>CONCATENATE('[1]Full Data'!D7,"-",'[1]Full Data'!E7,"-",'[1]Full Data'!F7)</f>
        <v>Elq13-400-95</v>
      </c>
      <c r="B8" s="42">
        <f>'[1]Full Data'!E7</f>
        <v>400</v>
      </c>
      <c r="C8" s="42">
        <f>'[1]Full Data'!F7</f>
        <v>95</v>
      </c>
      <c r="D8" s="4">
        <f>IF('[1]Full Data'!B7&lt;140201,1,IF('[1]Full Data'!B7&lt;141001,2,IF('[1]Full Data'!B7&lt;150401,3,4)))</f>
        <v>4</v>
      </c>
      <c r="E8" s="37">
        <f>'[1]Full Data'!G7</f>
        <v>-8.6308000000000007</v>
      </c>
      <c r="F8" s="37">
        <v>-8.6159999999999997</v>
      </c>
      <c r="G8" s="37">
        <f>'[1]Full Data'!I7</f>
        <v>-3.4502999999999999</v>
      </c>
      <c r="H8" s="37">
        <v>-3.2557</v>
      </c>
      <c r="I8" s="45">
        <f>'[1]Full Data'!K7</f>
        <v>4.4382999999999999</v>
      </c>
      <c r="J8" s="5">
        <f>'[1]Full Data'!L7-0.082</f>
        <v>0.64249000000000001</v>
      </c>
      <c r="K8" s="5">
        <f>'[1]Full Data'!M7</f>
        <v>1.1306E-2</v>
      </c>
      <c r="L8" s="45">
        <f>'[1]Full Data'!N7</f>
        <v>5.9633000000000003</v>
      </c>
      <c r="M8" s="5">
        <f>'[1]Full Data'!O7</f>
        <v>-6.4587000000000006E-2</v>
      </c>
      <c r="N8" s="45">
        <f>'[1]Full Data'!P7</f>
        <v>20.730699999999999</v>
      </c>
      <c r="O8" s="45">
        <f>'[1]Full Data'!Q7</f>
        <v>12.9064</v>
      </c>
      <c r="P8" s="46">
        <f t="shared" si="0"/>
        <v>18.69806467713795</v>
      </c>
      <c r="Q8" s="46">
        <f t="shared" si="1"/>
        <v>19.848627370636677</v>
      </c>
    </row>
    <row r="9" spans="1:17" s="4" customFormat="1" ht="19" customHeight="1">
      <c r="A9" s="42" t="str">
        <f>CONCATENATE('[1]Full Data'!D8,"-",'[1]Full Data'!E8,"-",'[1]Full Data'!F8)</f>
        <v>Elq13-400-95</v>
      </c>
      <c r="B9" s="42">
        <f>'[1]Full Data'!E8</f>
        <v>400</v>
      </c>
      <c r="C9" s="42">
        <f>'[1]Full Data'!F8</f>
        <v>95</v>
      </c>
      <c r="D9" s="4">
        <f>IF('[1]Full Data'!B8&lt;140201,1,IF('[1]Full Data'!B8&lt;141001,2,IF('[1]Full Data'!B8&lt;150401,3,4)))</f>
        <v>4</v>
      </c>
      <c r="E9" s="37">
        <f>'[1]Full Data'!G8</f>
        <v>-8.6355000000000004</v>
      </c>
      <c r="F9" s="37">
        <v>-8.5307999999999993</v>
      </c>
      <c r="G9" s="37">
        <f>'[1]Full Data'!I8</f>
        <v>-3.5303</v>
      </c>
      <c r="H9" s="37">
        <v>-3.5363000000000002</v>
      </c>
      <c r="I9" s="45">
        <f>'[1]Full Data'!K8</f>
        <v>4.3486000000000002</v>
      </c>
      <c r="J9" s="5">
        <f>'[1]Full Data'!L8-0.082</f>
        <v>0.61467000000000005</v>
      </c>
      <c r="K9" s="5">
        <f>'[1]Full Data'!M8</f>
        <v>1.5358E-2</v>
      </c>
      <c r="L9" s="45">
        <f>'[1]Full Data'!N8</f>
        <v>5.8030999999999997</v>
      </c>
      <c r="M9" s="5">
        <f>'[1]Full Data'!O8</f>
        <v>-6.3392000000000004E-2</v>
      </c>
      <c r="N9" s="45">
        <f>'[1]Full Data'!P8</f>
        <v>17.6601</v>
      </c>
      <c r="O9" s="45">
        <f>'[1]Full Data'!Q8</f>
        <v>10.0261</v>
      </c>
      <c r="P9" s="46">
        <f t="shared" si="0"/>
        <v>27.629695795178861</v>
      </c>
      <c r="Q9" s="46">
        <f t="shared" si="1"/>
        <v>26.363886790843651</v>
      </c>
    </row>
    <row r="10" spans="1:17" s="4" customFormat="1" ht="19" customHeight="1">
      <c r="A10" s="42" t="str">
        <f>CONCATENATE('[1]Full Data'!D9,"-",'[1]Full Data'!E9,"-",'[1]Full Data'!F9)</f>
        <v>Elq13-400-95</v>
      </c>
      <c r="B10" s="42">
        <f>'[1]Full Data'!E9</f>
        <v>400</v>
      </c>
      <c r="C10" s="42">
        <f>'[1]Full Data'!F9</f>
        <v>95</v>
      </c>
      <c r="D10" s="4">
        <f>IF('[1]Full Data'!B9&lt;140201,1,IF('[1]Full Data'!B9&lt;141001,2,IF('[1]Full Data'!B9&lt;150401,3,4)))</f>
        <v>3</v>
      </c>
      <c r="E10" s="37">
        <f>'[1]Full Data'!G9</f>
        <v>-8.5206</v>
      </c>
      <c r="F10" s="37">
        <v>-8.5040999999999993</v>
      </c>
      <c r="G10" s="37">
        <f>'[1]Full Data'!I9</f>
        <v>-3.6654</v>
      </c>
      <c r="H10" s="37">
        <v>-3.4681000000000002</v>
      </c>
      <c r="I10" s="45">
        <f>'[1]Full Data'!K9</f>
        <v>4.3437000000000001</v>
      </c>
      <c r="J10" s="5">
        <f>'[1]Full Data'!L9-0.082</f>
        <v>0.66107000000000005</v>
      </c>
      <c r="K10" s="5">
        <f>'[1]Full Data'!M9</f>
        <v>1.1502999999999999E-2</v>
      </c>
      <c r="L10" s="45">
        <f>'[1]Full Data'!N9</f>
        <v>6.0195999999999996</v>
      </c>
      <c r="M10" s="5">
        <f>'[1]Full Data'!O9</f>
        <v>0.42220000000000002</v>
      </c>
      <c r="N10" s="45">
        <f>'[1]Full Data'!P9</f>
        <v>49.914200000000001</v>
      </c>
      <c r="O10" s="45">
        <f>'[1]Full Data'!Q9</f>
        <v>42.1995</v>
      </c>
      <c r="P10" s="46">
        <f t="shared" si="0"/>
        <v>13.157859087872794</v>
      </c>
      <c r="Q10" s="46">
        <f t="shared" si="1"/>
        <v>15.726898384929882</v>
      </c>
    </row>
    <row r="11" spans="1:17" s="4" customFormat="1" ht="19" customHeight="1">
      <c r="A11" s="42" t="str">
        <f>CONCATENATE('[1]Full Data'!D10,"-",'[1]Full Data'!E10,"-",'[1]Full Data'!F10)</f>
        <v>Elq13-600-50</v>
      </c>
      <c r="B11" s="42">
        <f>'[1]Full Data'!E10</f>
        <v>600</v>
      </c>
      <c r="C11" s="42">
        <f>'[1]Full Data'!F10</f>
        <v>50</v>
      </c>
      <c r="D11" s="4">
        <f>IF('[1]Full Data'!B10&lt;140201,1,IF('[1]Full Data'!B10&lt;141001,2,IF('[1]Full Data'!B10&lt;150401,3,4)))</f>
        <v>1</v>
      </c>
      <c r="E11" s="37">
        <f>'[1]Full Data'!G10</f>
        <v>-5.9459999999999997</v>
      </c>
      <c r="F11" s="37">
        <v>-5.8767261511851796</v>
      </c>
      <c r="G11" s="37">
        <f>'[1]Full Data'!I10</f>
        <v>-7.8353000000000002</v>
      </c>
      <c r="H11" s="37">
        <v>-7.6128774103282</v>
      </c>
      <c r="I11" s="45">
        <f>'[1]Full Data'!K10</f>
        <v>2.5773999999999999</v>
      </c>
      <c r="J11" s="5">
        <f>'[1]Full Data'!L10-0.082</f>
        <v>0.62263000000000002</v>
      </c>
      <c r="K11" s="5">
        <f>'[1]Full Data'!M10</f>
        <v>1.4514000000000001E-2</v>
      </c>
      <c r="L11" s="45">
        <f>'[1]Full Data'!N10</f>
        <v>-2.0594999999999999</v>
      </c>
      <c r="M11" s="5">
        <f>'[1]Full Data'!O10</f>
        <v>0.72694999999999999</v>
      </c>
      <c r="N11" s="45">
        <f>'[1]Full Data'!P10</f>
        <v>33.366399999999999</v>
      </c>
      <c r="O11" s="45">
        <f>'[1]Full Data'!Q10</f>
        <v>31.704899999999999</v>
      </c>
      <c r="P11" s="46">
        <f t="shared" si="0"/>
        <v>24.990761115510111</v>
      </c>
      <c r="Q11" s="46">
        <f t="shared" si="1"/>
        <v>24.455463687514566</v>
      </c>
    </row>
    <row r="12" spans="1:17" s="4" customFormat="1" ht="19" customHeight="1">
      <c r="A12" s="42" t="str">
        <f>CONCATENATE('[1]Full Data'!D11,"-",'[1]Full Data'!E11,"-",'[1]Full Data'!F11)</f>
        <v>Elq13-600-50</v>
      </c>
      <c r="B12" s="42">
        <f>'[1]Full Data'!E11</f>
        <v>600</v>
      </c>
      <c r="C12" s="42">
        <f>'[1]Full Data'!F11</f>
        <v>50</v>
      </c>
      <c r="D12" s="4">
        <f>IF('[1]Full Data'!B11&lt;140201,1,IF('[1]Full Data'!B11&lt;141001,2,IF('[1]Full Data'!B11&lt;150401,3,4)))</f>
        <v>1</v>
      </c>
      <c r="E12" s="37">
        <f>'[1]Full Data'!G11</f>
        <v>-5.9554999999999998</v>
      </c>
      <c r="F12" s="37">
        <v>-5.88633526274198</v>
      </c>
      <c r="G12" s="37">
        <f>'[1]Full Data'!I11</f>
        <v>-7.7618</v>
      </c>
      <c r="H12" s="37">
        <v>-7.5406460018666897</v>
      </c>
      <c r="I12" s="45">
        <f>'[1]Full Data'!K11</f>
        <v>2.6244000000000001</v>
      </c>
      <c r="J12" s="5">
        <f>'[1]Full Data'!L11-0.082</f>
        <v>0.60155000000000003</v>
      </c>
      <c r="K12" s="5">
        <f>'[1]Full Data'!M11</f>
        <v>1.1318999999999999E-2</v>
      </c>
      <c r="L12" s="45">
        <f>'[1]Full Data'!N11</f>
        <v>-2.1322999999999999</v>
      </c>
      <c r="M12" s="5">
        <f>'[1]Full Data'!O11</f>
        <v>0.50597000000000003</v>
      </c>
      <c r="N12" s="45">
        <f>'[1]Full Data'!P11</f>
        <v>42.130800000000001</v>
      </c>
      <c r="O12" s="45">
        <f>'[1]Full Data'!Q11</f>
        <v>40.318300000000001</v>
      </c>
      <c r="P12" s="46">
        <f t="shared" si="0"/>
        <v>32.136524311392577</v>
      </c>
      <c r="Q12" s="46">
        <f t="shared" si="1"/>
        <v>29.591171618292549</v>
      </c>
    </row>
    <row r="13" spans="1:17" s="4" customFormat="1" ht="19" customHeight="1">
      <c r="A13" s="42" t="str">
        <f>CONCATENATE('[1]Full Data'!D12,"-",'[1]Full Data'!E12,"-",'[1]Full Data'!F12)</f>
        <v>Elq13-600-50</v>
      </c>
      <c r="B13" s="42">
        <f>'[1]Full Data'!E12</f>
        <v>600</v>
      </c>
      <c r="C13" s="42">
        <f>'[1]Full Data'!F12</f>
        <v>50</v>
      </c>
      <c r="D13" s="4">
        <f>IF('[1]Full Data'!B12&lt;140201,1,IF('[1]Full Data'!B12&lt;141001,2,IF('[1]Full Data'!B12&lt;150401,3,4)))</f>
        <v>1</v>
      </c>
      <c r="E13" s="37">
        <f>'[1]Full Data'!G12</f>
        <v>-5.9273999999999996</v>
      </c>
      <c r="F13" s="37">
        <v>-5.8579125222423896</v>
      </c>
      <c r="G13" s="37">
        <f>'[1]Full Data'!I12</f>
        <v>-7.8846999999999996</v>
      </c>
      <c r="H13" s="37">
        <v>-7.6614247787363503</v>
      </c>
      <c r="I13" s="45">
        <f>'[1]Full Data'!K12</f>
        <v>2.5</v>
      </c>
      <c r="J13" s="5">
        <f>'[1]Full Data'!L12-0.082</f>
        <v>0.57369999999999999</v>
      </c>
      <c r="K13" s="5">
        <f>'[1]Full Data'!M12</f>
        <v>1.0160000000000001E-2</v>
      </c>
      <c r="L13" s="45">
        <f>'[1]Full Data'!N12</f>
        <v>-2.7021000000000002</v>
      </c>
      <c r="M13" s="5">
        <f>'[1]Full Data'!O12</f>
        <v>0.18204000000000001</v>
      </c>
      <c r="N13" s="45">
        <f>'[1]Full Data'!P12</f>
        <v>7.5594999999999999</v>
      </c>
      <c r="O13" s="45">
        <f>'[1]Full Data'!Q12</f>
        <v>6.0267999999999997</v>
      </c>
      <c r="P13" s="46">
        <f t="shared" si="0"/>
        <v>42.416160218881714</v>
      </c>
      <c r="Q13" s="46">
        <f t="shared" si="1"/>
        <v>36.802617172064515</v>
      </c>
    </row>
    <row r="14" spans="1:17" s="4" customFormat="1" ht="19" customHeight="1">
      <c r="A14" s="42" t="str">
        <f>CONCATENATE('[1]Full Data'!D13,"-",'[1]Full Data'!E13,"-",'[1]Full Data'!F13)</f>
        <v>Elq13-600-50</v>
      </c>
      <c r="B14" s="42">
        <f>'[1]Full Data'!E13</f>
        <v>600</v>
      </c>
      <c r="C14" s="42">
        <f>'[1]Full Data'!F13</f>
        <v>50</v>
      </c>
      <c r="D14" s="4">
        <f>IF('[1]Full Data'!B13&lt;140201,1,IF('[1]Full Data'!B13&lt;141001,2,IF('[1]Full Data'!B13&lt;150401,3,4)))</f>
        <v>1</v>
      </c>
      <c r="E14" s="37">
        <f>'[1]Full Data'!G13</f>
        <v>-5.9641000000000002</v>
      </c>
      <c r="F14" s="37">
        <v>-5.8950340374144501</v>
      </c>
      <c r="G14" s="37">
        <f>'[1]Full Data'!I13</f>
        <v>-7.9215</v>
      </c>
      <c r="H14" s="37">
        <v>-7.6975896199796701</v>
      </c>
      <c r="I14" s="45">
        <f>'[1]Full Data'!K13</f>
        <v>2.4735</v>
      </c>
      <c r="J14" s="5">
        <f>'[1]Full Data'!L13-0.082</f>
        <v>0.62529000000000001</v>
      </c>
      <c r="K14" s="5">
        <f>'[1]Full Data'!M13</f>
        <v>9.5616999999999994E-3</v>
      </c>
      <c r="L14" s="45">
        <f>'[1]Full Data'!N13</f>
        <v>-2.3229000000000002</v>
      </c>
      <c r="M14" s="5">
        <f>'[1]Full Data'!O13</f>
        <v>0.63668000000000002</v>
      </c>
      <c r="N14" s="45">
        <f>'[1]Full Data'!P13</f>
        <v>77.946299999999994</v>
      </c>
      <c r="O14" s="45">
        <f>'[1]Full Data'!Q13</f>
        <v>76.427999999999997</v>
      </c>
      <c r="P14" s="46">
        <f t="shared" si="0"/>
        <v>24.124269881779412</v>
      </c>
      <c r="Q14" s="46">
        <f t="shared" si="1"/>
        <v>23.825810539577049</v>
      </c>
    </row>
    <row r="15" spans="1:17" s="4" customFormat="1" ht="19" customHeight="1">
      <c r="A15" s="42" t="str">
        <f>CONCATENATE('[1]Full Data'!D14,"-",'[1]Full Data'!E14,"-",'[1]Full Data'!F14)</f>
        <v>Elq13-600-50</v>
      </c>
      <c r="B15" s="42">
        <f>'[1]Full Data'!E14</f>
        <v>600</v>
      </c>
      <c r="C15" s="42">
        <f>'[1]Full Data'!F14</f>
        <v>50</v>
      </c>
      <c r="D15" s="4">
        <f>IF('[1]Full Data'!B14&lt;140201,1,IF('[1]Full Data'!B14&lt;141001,2,IF('[1]Full Data'!B14&lt;150401,3,4)))</f>
        <v>2</v>
      </c>
      <c r="E15" s="37">
        <f>'[1]Full Data'!G14</f>
        <v>-6.1082000000000001</v>
      </c>
      <c r="F15" s="37">
        <v>-6.0407890874496903</v>
      </c>
      <c r="G15" s="37">
        <f>'[1]Full Data'!I14</f>
        <v>-7.5239000000000003</v>
      </c>
      <c r="H15" s="37">
        <v>-7.3068520961116601</v>
      </c>
      <c r="I15" s="45">
        <f>'[1]Full Data'!K14</f>
        <v>2.7010999999999998</v>
      </c>
      <c r="J15" s="5">
        <f>'[1]Full Data'!L14-0.082</f>
        <v>0.58857000000000004</v>
      </c>
      <c r="K15" s="5">
        <f>'[1]Full Data'!M14</f>
        <v>1.0697E-2</v>
      </c>
      <c r="L15" s="45">
        <f>'[1]Full Data'!N14</f>
        <v>-2.0874999999999999</v>
      </c>
      <c r="M15" s="5">
        <f>'[1]Full Data'!O14</f>
        <v>7.2444999999999996E-2</v>
      </c>
      <c r="N15" s="45">
        <f>'[1]Full Data'!P14</f>
        <v>22.743400000000001</v>
      </c>
      <c r="O15" s="45">
        <f>'[1]Full Data'!Q14</f>
        <v>20.632999999999999</v>
      </c>
      <c r="P15" s="46">
        <f t="shared" si="0"/>
        <v>36.800729403222249</v>
      </c>
      <c r="Q15" s="46">
        <f t="shared" si="1"/>
        <v>32.888920369072139</v>
      </c>
    </row>
    <row r="16" spans="1:17" s="4" customFormat="1" ht="19" customHeight="1">
      <c r="A16" s="42" t="str">
        <f>CONCATENATE('[1]Full Data'!D15,"-",'[1]Full Data'!E15,"-",'[1]Full Data'!F15)</f>
        <v>Elq13-850-50</v>
      </c>
      <c r="B16" s="42">
        <f>'[1]Full Data'!E15</f>
        <v>850</v>
      </c>
      <c r="C16" s="42">
        <f>'[1]Full Data'!F15</f>
        <v>50</v>
      </c>
      <c r="D16" s="4">
        <f>IF('[1]Full Data'!B15&lt;140201,1,IF('[1]Full Data'!B15&lt;141001,2,IF('[1]Full Data'!B15&lt;150401,3,4)))</f>
        <v>1</v>
      </c>
      <c r="E16" s="37">
        <f>'[1]Full Data'!G15</f>
        <v>-3.2128000000000001</v>
      </c>
      <c r="F16" s="37">
        <v>-3.1121341820226198</v>
      </c>
      <c r="G16" s="37">
        <f>'[1]Full Data'!I15</f>
        <v>-6.4809000000000001</v>
      </c>
      <c r="H16" s="37">
        <v>-6.2818540141339501</v>
      </c>
      <c r="I16" s="45">
        <f>'[1]Full Data'!K15</f>
        <v>6.6824000000000003</v>
      </c>
      <c r="J16" s="5">
        <f>'[1]Full Data'!L15-0.082</f>
        <v>0.65066000000000002</v>
      </c>
      <c r="K16" s="5">
        <f>'[1]Full Data'!M15</f>
        <v>1.2614999999999999E-2</v>
      </c>
      <c r="L16" s="45">
        <f>'[1]Full Data'!N15</f>
        <v>0.96555999999999997</v>
      </c>
      <c r="M16" s="5">
        <f>'[1]Full Data'!O15</f>
        <v>1.0165</v>
      </c>
      <c r="N16" s="45">
        <f>'[1]Full Data'!P15</f>
        <v>58.862099999999998</v>
      </c>
      <c r="O16" s="45">
        <f>'[1]Full Data'!Q15</f>
        <v>51.386299999999999</v>
      </c>
      <c r="P16" s="46">
        <f t="shared" si="0"/>
        <v>16.22261293698034</v>
      </c>
      <c r="Q16" s="46">
        <f t="shared" si="1"/>
        <v>18.014611038653584</v>
      </c>
    </row>
    <row r="17" spans="1:17" s="4" customFormat="1" ht="19" customHeight="1">
      <c r="A17" s="42" t="str">
        <f>CONCATENATE('[1]Full Data'!D16,"-",'[1]Full Data'!E16,"-",'[1]Full Data'!F16)</f>
        <v>Elq13-850-50</v>
      </c>
      <c r="B17" s="42">
        <f>'[1]Full Data'!E16</f>
        <v>850</v>
      </c>
      <c r="C17" s="42">
        <f>'[1]Full Data'!F16</f>
        <v>50</v>
      </c>
      <c r="D17" s="4">
        <f>IF('[1]Full Data'!B16&lt;140201,1,IF('[1]Full Data'!B16&lt;141001,2,IF('[1]Full Data'!B16&lt;150401,3,4)))</f>
        <v>1</v>
      </c>
      <c r="E17" s="37">
        <f>'[1]Full Data'!G16</f>
        <v>-3.1839</v>
      </c>
      <c r="F17" s="37">
        <v>-3.0829022531814099</v>
      </c>
      <c r="G17" s="37">
        <f>'[1]Full Data'!I16</f>
        <v>-6.4488000000000003</v>
      </c>
      <c r="H17" s="37">
        <v>-6.25030805207117</v>
      </c>
      <c r="I17" s="45">
        <f>'[1]Full Data'!K16</f>
        <v>6.6688000000000001</v>
      </c>
      <c r="J17" s="5">
        <f>'[1]Full Data'!L16-0.082</f>
        <v>0.56918000000000002</v>
      </c>
      <c r="K17" s="5">
        <f>'[1]Full Data'!M16</f>
        <v>1.3598000000000001E-2</v>
      </c>
      <c r="L17" s="45">
        <f>'[1]Full Data'!N16</f>
        <v>0.81672</v>
      </c>
      <c r="M17" s="5">
        <f>'[1]Full Data'!O16</f>
        <v>0.80286999999999997</v>
      </c>
      <c r="N17" s="45">
        <f>'[1]Full Data'!P16</f>
        <v>37.296900000000001</v>
      </c>
      <c r="O17" s="45">
        <f>'[1]Full Data'!Q16</f>
        <v>29.870899999999999</v>
      </c>
      <c r="P17" s="46">
        <f t="shared" si="0"/>
        <v>44.184490052305364</v>
      </c>
      <c r="Q17" s="46">
        <f t="shared" si="1"/>
        <v>38.022334086915805</v>
      </c>
    </row>
    <row r="18" spans="1:17" s="4" customFormat="1" ht="19" customHeight="1">
      <c r="A18" s="42" t="str">
        <f>CONCATENATE('[1]Full Data'!D17,"-",'[1]Full Data'!E17,"-",'[1]Full Data'!F17)</f>
        <v>Elq13-850-50</v>
      </c>
      <c r="B18" s="42">
        <f>'[1]Full Data'!E17</f>
        <v>850</v>
      </c>
      <c r="C18" s="42">
        <f>'[1]Full Data'!F17</f>
        <v>50</v>
      </c>
      <c r="D18" s="4">
        <f>IF('[1]Full Data'!B17&lt;140201,1,IF('[1]Full Data'!B17&lt;141001,2,IF('[1]Full Data'!B17&lt;150401,3,4)))</f>
        <v>1</v>
      </c>
      <c r="E18" s="37">
        <f>'[1]Full Data'!G17</f>
        <v>-3.1326000000000001</v>
      </c>
      <c r="F18" s="37">
        <v>-3.03101305077469</v>
      </c>
      <c r="G18" s="37">
        <f>'[1]Full Data'!I17</f>
        <v>-6.4196</v>
      </c>
      <c r="H18" s="37">
        <v>-6.2216120367367997</v>
      </c>
      <c r="I18" s="45">
        <f>'[1]Full Data'!K17</f>
        <v>6.7759999999999998</v>
      </c>
      <c r="J18" s="5">
        <f>'[1]Full Data'!L17-0.082</f>
        <v>0.59805000000000008</v>
      </c>
      <c r="K18" s="5">
        <f>'[1]Full Data'!M17</f>
        <v>1.0718999999999999E-2</v>
      </c>
      <c r="L18" s="45">
        <f>'[1]Full Data'!N17</f>
        <v>0.78186</v>
      </c>
      <c r="M18" s="5">
        <f>'[1]Full Data'!O17</f>
        <v>0.70899999999999996</v>
      </c>
      <c r="N18" s="45">
        <f>'[1]Full Data'!P17</f>
        <v>75.114699999999999</v>
      </c>
      <c r="O18" s="45">
        <f>'[1]Full Data'!Q17</f>
        <v>67.306799999999996</v>
      </c>
      <c r="P18" s="46">
        <f t="shared" si="0"/>
        <v>33.373437214461262</v>
      </c>
      <c r="Q18" s="46">
        <f t="shared" si="1"/>
        <v>30.469884832294781</v>
      </c>
    </row>
    <row r="19" spans="1:17" s="4" customFormat="1" ht="19" customHeight="1">
      <c r="A19" s="42" t="str">
        <f>CONCATENATE('[1]Full Data'!D18,"-",'[1]Full Data'!E18,"-",'[1]Full Data'!F18)</f>
        <v>Elq13-850-50</v>
      </c>
      <c r="B19" s="42">
        <f>'[1]Full Data'!E18</f>
        <v>850</v>
      </c>
      <c r="C19" s="42">
        <f>'[1]Full Data'!F18</f>
        <v>50</v>
      </c>
      <c r="D19" s="4">
        <f>IF('[1]Full Data'!B18&lt;140201,1,IF('[1]Full Data'!B18&lt;141001,2,IF('[1]Full Data'!B18&lt;150401,3,4)))</f>
        <v>1</v>
      </c>
      <c r="E19" s="37">
        <f>'[1]Full Data'!G18</f>
        <v>-3.1840999999999999</v>
      </c>
      <c r="F19" s="37">
        <v>-3.08310455026681</v>
      </c>
      <c r="G19" s="37">
        <f>'[1]Full Data'!I18</f>
        <v>-6.5842999999999998</v>
      </c>
      <c r="H19" s="37">
        <v>-6.3834693561056604</v>
      </c>
      <c r="I19" s="45">
        <f>'[1]Full Data'!K18</f>
        <v>6.6032000000000002</v>
      </c>
      <c r="J19" s="5">
        <f>'[1]Full Data'!L18-0.082</f>
        <v>0.64968999999999999</v>
      </c>
      <c r="K19" s="5">
        <f>'[1]Full Data'!M18</f>
        <v>1.0414E-2</v>
      </c>
      <c r="L19" s="45">
        <f>'[1]Full Data'!N18</f>
        <v>0.34956999999999999</v>
      </c>
      <c r="M19" s="5">
        <f>'[1]Full Data'!O18</f>
        <v>0.60834999999999995</v>
      </c>
      <c r="N19" s="45">
        <f>'[1]Full Data'!P18</f>
        <v>35.6068</v>
      </c>
      <c r="O19" s="45">
        <f>'[1]Full Data'!Q18</f>
        <v>28.478400000000001</v>
      </c>
      <c r="P19" s="46">
        <f t="shared" si="0"/>
        <v>16.513224466840484</v>
      </c>
      <c r="Q19" s="46">
        <f t="shared" si="1"/>
        <v>18.230558182687673</v>
      </c>
    </row>
    <row r="20" spans="1:17" s="4" customFormat="1" ht="19" customHeight="1">
      <c r="A20" s="42" t="str">
        <f>CONCATENATE('[1]Full Data'!D19,"-",'[1]Full Data'!E19,"-",'[1]Full Data'!F19)</f>
        <v>Elq13-850-50</v>
      </c>
      <c r="B20" s="42">
        <f>'[1]Full Data'!E19</f>
        <v>850</v>
      </c>
      <c r="C20" s="42">
        <f>'[1]Full Data'!F19</f>
        <v>50</v>
      </c>
      <c r="D20" s="4">
        <f>IF('[1]Full Data'!B19&lt;140201,1,IF('[1]Full Data'!B19&lt;141001,2,IF('[1]Full Data'!B19&lt;150401,3,4)))</f>
        <v>1</v>
      </c>
      <c r="E20" s="37">
        <f>'[1]Full Data'!G19</f>
        <v>-3.1368999999999998</v>
      </c>
      <c r="F20" s="37">
        <v>-3.0353624381109201</v>
      </c>
      <c r="G20" s="37">
        <f>'[1]Full Data'!I19</f>
        <v>-6.5212000000000003</v>
      </c>
      <c r="H20" s="37">
        <v>-6.3214584462563899</v>
      </c>
      <c r="I20" s="45">
        <f>'[1]Full Data'!K19</f>
        <v>6.7064000000000004</v>
      </c>
      <c r="J20" s="5">
        <f>'[1]Full Data'!L19-0.082</f>
        <v>0.64077000000000006</v>
      </c>
      <c r="K20" s="5">
        <f>'[1]Full Data'!M19</f>
        <v>1.1475000000000001E-2</v>
      </c>
      <c r="L20" s="45">
        <f>'[1]Full Data'!N19</f>
        <v>0.52698</v>
      </c>
      <c r="M20" s="5">
        <f>'[1]Full Data'!O19</f>
        <v>0.65859000000000001</v>
      </c>
      <c r="N20" s="45">
        <f>'[1]Full Data'!P19</f>
        <v>63.6877</v>
      </c>
      <c r="O20" s="45">
        <f>'[1]Full Data'!Q19</f>
        <v>56.182400000000001</v>
      </c>
      <c r="P20" s="46">
        <f t="shared" si="0"/>
        <v>19.227355149125287</v>
      </c>
      <c r="Q20" s="46">
        <f t="shared" si="1"/>
        <v>20.239171281649533</v>
      </c>
    </row>
    <row r="21" spans="1:17" s="4" customFormat="1" ht="19" customHeight="1">
      <c r="A21" s="42" t="str">
        <f>CONCATENATE('[1]Full Data'!D20,"-",'[1]Full Data'!E20,"-",'[1]Full Data'!F20)</f>
        <v>Elq13-850-50</v>
      </c>
      <c r="B21" s="42">
        <f>'[1]Full Data'!E20</f>
        <v>850</v>
      </c>
      <c r="C21" s="42">
        <f>'[1]Full Data'!F20</f>
        <v>50</v>
      </c>
      <c r="D21" s="4">
        <f>IF('[1]Full Data'!B20&lt;140201,1,IF('[1]Full Data'!B20&lt;141001,2,IF('[1]Full Data'!B20&lt;150401,3,4)))</f>
        <v>3</v>
      </c>
      <c r="E21" s="37">
        <f>'[1]Full Data'!G20</f>
        <v>-3.0750999999999999</v>
      </c>
      <c r="F21" s="37">
        <v>-2.9761000000000002</v>
      </c>
      <c r="G21" s="37">
        <f>'[1]Full Data'!I20</f>
        <v>-6.7458</v>
      </c>
      <c r="H21" s="37">
        <v>-6.5099</v>
      </c>
      <c r="I21" s="45">
        <f>'[1]Full Data'!K20</f>
        <v>6.5057999999999998</v>
      </c>
      <c r="J21" s="5">
        <f>'[1]Full Data'!L20-0.082</f>
        <v>0.62302000000000002</v>
      </c>
      <c r="K21" s="5">
        <f>'[1]Full Data'!M20</f>
        <v>1.2394000000000001E-2</v>
      </c>
      <c r="L21" s="45">
        <f>'[1]Full Data'!N20</f>
        <v>-0.24843999999999999</v>
      </c>
      <c r="M21" s="5">
        <f>'[1]Full Data'!O20</f>
        <v>0.33468999999999999</v>
      </c>
      <c r="N21" s="45">
        <f>'[1]Full Data'!P20</f>
        <v>42.598199999999999</v>
      </c>
      <c r="O21" s="45">
        <f>'[1]Full Data'!Q20</f>
        <v>35.645899999999997</v>
      </c>
      <c r="P21" s="46">
        <f t="shared" si="0"/>
        <v>24.863245033112605</v>
      </c>
      <c r="Q21" s="46">
        <f t="shared" si="1"/>
        <v>24.36289552028029</v>
      </c>
    </row>
    <row r="22" spans="1:17" s="4" customFormat="1" ht="19" customHeight="1">
      <c r="A22" s="7" t="str">
        <f>CONCATENATE('[1]Full Data'!D21,"-",'[1]Full Data'!E21,"-",'[1]Full Data'!F21)</f>
        <v>Elq13-850-50</v>
      </c>
      <c r="B22" s="7">
        <f>'[1]Full Data'!E21</f>
        <v>850</v>
      </c>
      <c r="C22" s="7">
        <f>'[1]Full Data'!F21</f>
        <v>50</v>
      </c>
      <c r="D22" s="7">
        <f>IF('[1]Full Data'!B21&lt;140201,1,IF('[1]Full Data'!B21&lt;141001,2,IF('[1]Full Data'!B21&lt;150401,3,4)))</f>
        <v>3</v>
      </c>
      <c r="E22" s="40">
        <f>'[1]Full Data'!G21</f>
        <v>-3.0526</v>
      </c>
      <c r="F22" s="40">
        <v>-2.9533</v>
      </c>
      <c r="G22" s="40">
        <f>'[1]Full Data'!I21</f>
        <v>-6.827</v>
      </c>
      <c r="H22" s="40">
        <v>-6.5900999999999996</v>
      </c>
      <c r="I22" s="49">
        <f>'[1]Full Data'!K21</f>
        <v>6.4302999999999999</v>
      </c>
      <c r="J22" s="9">
        <f>'[1]Full Data'!L21-0.082</f>
        <v>0.60804000000000002</v>
      </c>
      <c r="K22" s="9">
        <f>'[1]Full Data'!M21</f>
        <v>1.2236E-2</v>
      </c>
      <c r="L22" s="49">
        <f>'[1]Full Data'!N21</f>
        <v>-0.63846000000000003</v>
      </c>
      <c r="M22" s="9">
        <f>'[1]Full Data'!O21</f>
        <v>0.10773000000000001</v>
      </c>
      <c r="N22" s="49">
        <f>'[1]Full Data'!P21</f>
        <v>35.932099999999998</v>
      </c>
      <c r="O22" s="49">
        <f>'[1]Full Data'!Q21</f>
        <v>29.168700000000001</v>
      </c>
      <c r="P22" s="50">
        <f t="shared" si="0"/>
        <v>29.882020728494751</v>
      </c>
      <c r="Q22" s="50">
        <f t="shared" si="1"/>
        <v>27.981777947285877</v>
      </c>
    </row>
    <row r="23" spans="1:17" s="4" customFormat="1" ht="19" customHeight="1">
      <c r="A23" s="42"/>
      <c r="B23" s="42"/>
      <c r="C23" s="42"/>
      <c r="E23" s="37"/>
      <c r="F23" s="37"/>
      <c r="G23" s="37"/>
      <c r="H23" s="37"/>
      <c r="I23" s="45"/>
      <c r="J23" s="5"/>
      <c r="K23" s="5"/>
      <c r="L23" s="45"/>
      <c r="M23" s="5"/>
      <c r="N23" s="45"/>
      <c r="O23" s="45"/>
      <c r="P23" s="46"/>
      <c r="Q23" s="46"/>
    </row>
    <row r="24" spans="1:17" s="4" customFormat="1" ht="19" customHeight="1">
      <c r="A24" s="268" t="s">
        <v>156</v>
      </c>
      <c r="B24" s="268"/>
      <c r="C24" s="268"/>
      <c r="D24" s="268"/>
      <c r="E24" s="268"/>
      <c r="F24" s="268"/>
      <c r="G24" s="268"/>
      <c r="H24" s="268"/>
      <c r="I24" s="268"/>
      <c r="J24" s="268"/>
      <c r="K24" s="268"/>
      <c r="L24" s="268"/>
      <c r="M24" s="268"/>
      <c r="N24" s="268"/>
      <c r="O24" s="268"/>
      <c r="P24" s="268"/>
      <c r="Q24" s="268"/>
    </row>
    <row r="25" spans="1:17" s="4" customFormat="1" ht="40" customHeight="1">
      <c r="A25" s="2" t="s">
        <v>22</v>
      </c>
      <c r="B25" s="2" t="s">
        <v>5</v>
      </c>
      <c r="C25" s="2" t="s">
        <v>25</v>
      </c>
      <c r="D25" s="2" t="s">
        <v>142</v>
      </c>
      <c r="E25" s="41" t="s">
        <v>143</v>
      </c>
      <c r="F25" s="41" t="s">
        <v>144</v>
      </c>
      <c r="G25" s="41" t="s">
        <v>145</v>
      </c>
      <c r="H25" s="41" t="s">
        <v>146</v>
      </c>
      <c r="I25" s="41" t="s">
        <v>147</v>
      </c>
      <c r="J25" s="41" t="s">
        <v>148</v>
      </c>
      <c r="K25" s="41" t="s">
        <v>149</v>
      </c>
      <c r="L25" s="41" t="s">
        <v>150</v>
      </c>
      <c r="M25" s="41" t="s">
        <v>151</v>
      </c>
      <c r="N25" s="41" t="s">
        <v>152</v>
      </c>
      <c r="O25" s="41" t="s">
        <v>153</v>
      </c>
      <c r="P25" s="41" t="s">
        <v>154</v>
      </c>
      <c r="Q25" s="41" t="s">
        <v>155</v>
      </c>
    </row>
    <row r="26" spans="1:17" s="4" customFormat="1" ht="19" customHeight="1">
      <c r="A26" s="42" t="str">
        <f>CONCATENATE('[1]Full Data'!D22,"-",'[1]Full Data'!E22,"-",'[1]Full Data'!F22)</f>
        <v>Elq13-1300-20</v>
      </c>
      <c r="B26" s="42">
        <f>'[1]Full Data'!E22</f>
        <v>1300</v>
      </c>
      <c r="C26" s="42">
        <f>'[1]Full Data'!F22</f>
        <v>20</v>
      </c>
      <c r="D26" s="4">
        <f>IF('[1]Full Data'!B22&lt;140201,1,IF('[1]Full Data'!B22&lt;141001,2,IF('[1]Full Data'!B22&lt;150401,3,4)))</f>
        <v>2</v>
      </c>
      <c r="E26" s="37">
        <f>'[1]Full Data'!G22</f>
        <v>2.0806</v>
      </c>
      <c r="F26" s="37">
        <v>2.24206277742605</v>
      </c>
      <c r="G26" s="37">
        <f>'[1]Full Data'!I22</f>
        <v>-6.1985999999999999</v>
      </c>
      <c r="H26" s="37">
        <v>-6.0044264412266601</v>
      </c>
      <c r="I26" s="45">
        <f>'[1]Full Data'!K22</f>
        <v>12.1404</v>
      </c>
      <c r="J26" s="5">
        <f>'[1]Full Data'!L22-0.082</f>
        <v>0.61250000000000004</v>
      </c>
      <c r="K26" s="5">
        <f>'[1]Full Data'!M22</f>
        <v>1.0893E-2</v>
      </c>
      <c r="L26" s="45">
        <f>'[1]Full Data'!N22</f>
        <v>0.75982000000000005</v>
      </c>
      <c r="M26" s="5">
        <f>'[1]Full Data'!O22</f>
        <v>0.21951000000000001</v>
      </c>
      <c r="N26" s="45">
        <f>'[1]Full Data'!P22</f>
        <v>52.275799999999997</v>
      </c>
      <c r="O26" s="45">
        <f>'[1]Full Data'!Q22</f>
        <v>38.712499999999999</v>
      </c>
      <c r="P26" s="46">
        <f t="shared" si="0"/>
        <v>28.361344577763646</v>
      </c>
      <c r="Q26" s="46">
        <f t="shared" si="1"/>
        <v>26.890548760068953</v>
      </c>
    </row>
    <row r="27" spans="1:17" s="4" customFormat="1" ht="19" customHeight="1">
      <c r="A27" s="42" t="str">
        <f>CONCATENATE('[1]Full Data'!D23,"-",'[1]Full Data'!E23,"-",'[1]Full Data'!F23)</f>
        <v>Elq13-1300-20</v>
      </c>
      <c r="B27" s="42">
        <f>'[1]Full Data'!E23</f>
        <v>1300</v>
      </c>
      <c r="C27" s="42">
        <f>'[1]Full Data'!F23</f>
        <v>20</v>
      </c>
      <c r="D27" s="4">
        <f>IF('[1]Full Data'!B23&lt;140201,1,IF('[1]Full Data'!B23&lt;141001,2,IF('[1]Full Data'!B23&lt;150401,3,4)))</f>
        <v>2</v>
      </c>
      <c r="E27" s="37">
        <f>'[1]Full Data'!G23</f>
        <v>2.0495000000000001</v>
      </c>
      <c r="F27" s="37">
        <v>2.2106055806453702</v>
      </c>
      <c r="G27" s="37">
        <f>'[1]Full Data'!I23</f>
        <v>-6.2007000000000003</v>
      </c>
      <c r="H27" s="37">
        <v>-6.0064901957541297</v>
      </c>
      <c r="I27" s="45">
        <f>'[1]Full Data'!K23</f>
        <v>12.1067</v>
      </c>
      <c r="J27" s="5">
        <f>'[1]Full Data'!L23-0.082</f>
        <v>0.61155000000000004</v>
      </c>
      <c r="K27" s="5">
        <f>'[1]Full Data'!M23</f>
        <v>1.1398E-2</v>
      </c>
      <c r="L27" s="45">
        <f>'[1]Full Data'!N23</f>
        <v>0.98394000000000004</v>
      </c>
      <c r="M27" s="5">
        <f>'[1]Full Data'!O23</f>
        <v>0.44782</v>
      </c>
      <c r="N27" s="45">
        <f>'[1]Full Data'!P23</f>
        <v>74.540700000000001</v>
      </c>
      <c r="O27" s="45">
        <f>'[1]Full Data'!Q23</f>
        <v>60.729100000000003</v>
      </c>
      <c r="P27" s="46">
        <f t="shared" si="0"/>
        <v>28.683336381684455</v>
      </c>
      <c r="Q27" s="46">
        <f t="shared" si="1"/>
        <v>27.121991070692388</v>
      </c>
    </row>
    <row r="28" spans="1:17" s="4" customFormat="1" ht="19" customHeight="1">
      <c r="A28" s="42" t="str">
        <f>CONCATENATE('[1]Full Data'!D24,"-",'[1]Full Data'!E24,"-",'[1]Full Data'!F24)</f>
        <v>Elq13-1300-20</v>
      </c>
      <c r="B28" s="42">
        <f>'[1]Full Data'!E24</f>
        <v>1300</v>
      </c>
      <c r="C28" s="42">
        <f>'[1]Full Data'!F24</f>
        <v>20</v>
      </c>
      <c r="D28" s="4">
        <f>IF('[1]Full Data'!B24&lt;140201,1,IF('[1]Full Data'!B24&lt;141001,2,IF('[1]Full Data'!B24&lt;150401,3,4)))</f>
        <v>2</v>
      </c>
      <c r="E28" s="37">
        <f>'[1]Full Data'!G24</f>
        <v>2.0596000000000001</v>
      </c>
      <c r="F28" s="37">
        <v>2.22082158345839</v>
      </c>
      <c r="G28" s="37">
        <f>'[1]Full Data'!I24</f>
        <v>-6.1550000000000002</v>
      </c>
      <c r="H28" s="37">
        <v>-5.96157896627534</v>
      </c>
      <c r="I28" s="45">
        <f>'[1]Full Data'!K24</f>
        <v>12.1852</v>
      </c>
      <c r="J28" s="5">
        <f>'[1]Full Data'!L24-0.082</f>
        <v>0.63374000000000008</v>
      </c>
      <c r="K28" s="5">
        <f>'[1]Full Data'!M24</f>
        <v>1.1693E-2</v>
      </c>
      <c r="L28" s="45">
        <f>'[1]Full Data'!N24</f>
        <v>1.2758</v>
      </c>
      <c r="M28" s="5">
        <f>'[1]Full Data'!O24</f>
        <v>0.64756000000000002</v>
      </c>
      <c r="N28" s="45">
        <f>'[1]Full Data'!P24</f>
        <v>146.46190000000001</v>
      </c>
      <c r="O28" s="45">
        <f>'[1]Full Data'!Q24</f>
        <v>131.61429999999999</v>
      </c>
      <c r="P28" s="46">
        <f t="shared" si="0"/>
        <v>21.421007862877332</v>
      </c>
      <c r="Q28" s="46">
        <f t="shared" si="1"/>
        <v>21.851797921841808</v>
      </c>
    </row>
    <row r="29" spans="1:17" s="4" customFormat="1" ht="19" customHeight="1">
      <c r="A29" s="42" t="str">
        <f>CONCATENATE('[1]Full Data'!D25,"-",'[1]Full Data'!E25,"-",'[1]Full Data'!F25)</f>
        <v>Elq13-1300-20</v>
      </c>
      <c r="B29" s="42">
        <f>'[1]Full Data'!E25</f>
        <v>1300</v>
      </c>
      <c r="C29" s="42">
        <f>'[1]Full Data'!F25</f>
        <v>20</v>
      </c>
      <c r="D29" s="4">
        <f>IF('[1]Full Data'!B25&lt;140201,1,IF('[1]Full Data'!B25&lt;141001,2,IF('[1]Full Data'!B25&lt;150401,3,4)))</f>
        <v>2</v>
      </c>
      <c r="E29" s="37">
        <f>'[1]Full Data'!G25</f>
        <v>1.9866999999999999</v>
      </c>
      <c r="F29" s="37">
        <v>2.1470842958277898</v>
      </c>
      <c r="G29" s="37">
        <f>'[1]Full Data'!I25</f>
        <v>-5.8832000000000004</v>
      </c>
      <c r="H29" s="37">
        <v>-5.6944701660054102</v>
      </c>
      <c r="I29" s="45">
        <f>'[1]Full Data'!K25</f>
        <v>12.3818</v>
      </c>
      <c r="J29" s="5">
        <f>'[1]Full Data'!L25-0.082</f>
        <v>0.61980000000000002</v>
      </c>
      <c r="K29" s="5">
        <f>'[1]Full Data'!M25</f>
        <v>1.059E-2</v>
      </c>
      <c r="L29" s="45">
        <f>'[1]Full Data'!N25</f>
        <v>1.6325000000000001</v>
      </c>
      <c r="M29" s="5">
        <f>'[1]Full Data'!O25</f>
        <v>0.45749000000000001</v>
      </c>
      <c r="N29" s="45">
        <f>'[1]Full Data'!P25</f>
        <v>59.977499999999999</v>
      </c>
      <c r="O29" s="45">
        <f>'[1]Full Data'!Q25</f>
        <v>45.750100000000003</v>
      </c>
      <c r="P29" s="46">
        <f t="shared" si="0"/>
        <v>25.920999760134748</v>
      </c>
      <c r="Q29" s="46">
        <f t="shared" si="1"/>
        <v>25.129774678145964</v>
      </c>
    </row>
    <row r="30" spans="1:17" s="4" customFormat="1" ht="19" customHeight="1">
      <c r="A30" s="42" t="str">
        <f>CONCATENATE('[1]Full Data'!D26,"-",'[1]Full Data'!E26,"-",'[1]Full Data'!F26)</f>
        <v>Elq13-1300-20</v>
      </c>
      <c r="B30" s="42">
        <f>'[1]Full Data'!E26</f>
        <v>1300</v>
      </c>
      <c r="C30" s="42">
        <f>'[1]Full Data'!F26</f>
        <v>20</v>
      </c>
      <c r="D30" s="4">
        <f>IF('[1]Full Data'!B26&lt;140201,1,IF('[1]Full Data'!B26&lt;141001,2,IF('[1]Full Data'!B26&lt;150401,3,4)))</f>
        <v>2</v>
      </c>
      <c r="E30" s="37">
        <f>'[1]Full Data'!G26</f>
        <v>1.9162999999999999</v>
      </c>
      <c r="F30" s="37">
        <v>2.0758757217647701</v>
      </c>
      <c r="G30" s="37">
        <f>'[1]Full Data'!I26</f>
        <v>-6.1765999999999996</v>
      </c>
      <c r="H30" s="37">
        <v>-5.9828061557007599</v>
      </c>
      <c r="I30" s="45">
        <f>'[1]Full Data'!K26</f>
        <v>12.014200000000001</v>
      </c>
      <c r="J30" s="5">
        <f>'[1]Full Data'!L26-0.082</f>
        <v>0.62575000000000003</v>
      </c>
      <c r="K30" s="5">
        <f>'[1]Full Data'!M26</f>
        <v>1.1124999999999999E-2</v>
      </c>
      <c r="L30" s="45">
        <f>'[1]Full Data'!N26</f>
        <v>1.2492000000000001</v>
      </c>
      <c r="M30" s="5">
        <f>'[1]Full Data'!O26</f>
        <v>0.66500999999999999</v>
      </c>
      <c r="N30" s="45">
        <f>'[1]Full Data'!P26</f>
        <v>113.4237</v>
      </c>
      <c r="O30" s="45">
        <f>'[1]Full Data'!Q26</f>
        <v>99.207700000000003</v>
      </c>
      <c r="P30" s="46">
        <f t="shared" si="0"/>
        <v>23.975190360215038</v>
      </c>
      <c r="Q30" s="46">
        <f t="shared" si="1"/>
        <v>23.717327944576539</v>
      </c>
    </row>
    <row r="31" spans="1:17" s="4" customFormat="1" ht="19" customHeight="1">
      <c r="A31" s="42" t="str">
        <f>CONCATENATE('[1]Full Data'!D27,"-",'[1]Full Data'!E27,"-",'[1]Full Data'!F27)</f>
        <v>Elq13-1300-40</v>
      </c>
      <c r="B31" s="42">
        <f>'[1]Full Data'!E27</f>
        <v>1300</v>
      </c>
      <c r="C31" s="42">
        <f>'[1]Full Data'!F27</f>
        <v>40</v>
      </c>
      <c r="D31" s="4">
        <f>IF('[1]Full Data'!B27&lt;140201,1,IF('[1]Full Data'!B27&lt;141001,2,IF('[1]Full Data'!B27&lt;150401,3,4)))</f>
        <v>2</v>
      </c>
      <c r="E31" s="37">
        <f>'[1]Full Data'!G27</f>
        <v>0.15240999999999999</v>
      </c>
      <c r="F31" s="37">
        <v>0.29172669187813599</v>
      </c>
      <c r="G31" s="37">
        <f>'[1]Full Data'!I27</f>
        <v>-8.5409000000000006</v>
      </c>
      <c r="H31" s="37">
        <v>-8.3062989315587608</v>
      </c>
      <c r="I31" s="45">
        <f>'[1]Full Data'!K27</f>
        <v>7.8090000000000002</v>
      </c>
      <c r="J31" s="5">
        <f>'[1]Full Data'!L27-0.082</f>
        <v>0.5978</v>
      </c>
      <c r="K31" s="5">
        <f>'[1]Full Data'!M27</f>
        <v>1.0799E-2</v>
      </c>
      <c r="L31" s="45">
        <f>'[1]Full Data'!N27</f>
        <v>-3.9775</v>
      </c>
      <c r="M31" s="5">
        <f>'[1]Full Data'!O27</f>
        <v>0.19728999999999999</v>
      </c>
      <c r="N31" s="45">
        <f>'[1]Full Data'!P27</f>
        <v>27.296500000000002</v>
      </c>
      <c r="O31" s="45">
        <f>'[1]Full Data'!Q27</f>
        <v>20.8186</v>
      </c>
      <c r="P31" s="46">
        <f t="shared" si="0"/>
        <v>33.462364495108659</v>
      </c>
      <c r="Q31" s="46">
        <f t="shared" si="1"/>
        <v>30.532943231868217</v>
      </c>
    </row>
    <row r="32" spans="1:17" s="4" customFormat="1" ht="19" customHeight="1">
      <c r="A32" s="42" t="str">
        <f>CONCATENATE('[1]Full Data'!D28,"-",'[1]Full Data'!E28,"-",'[1]Full Data'!F28)</f>
        <v>Elq13-1300-40</v>
      </c>
      <c r="B32" s="42">
        <f>'[1]Full Data'!E28</f>
        <v>1300</v>
      </c>
      <c r="C32" s="42">
        <f>'[1]Full Data'!F28</f>
        <v>40</v>
      </c>
      <c r="D32" s="4">
        <f>IF('[1]Full Data'!B28&lt;140201,1,IF('[1]Full Data'!B28&lt;141001,2,IF('[1]Full Data'!B28&lt;150401,3,4)))</f>
        <v>2</v>
      </c>
      <c r="E32" s="37">
        <f>'[1]Full Data'!G28</f>
        <v>0.21023</v>
      </c>
      <c r="F32" s="37">
        <v>0.35021077926909899</v>
      </c>
      <c r="G32" s="37">
        <f>'[1]Full Data'!I28</f>
        <v>-8.5317000000000007</v>
      </c>
      <c r="H32" s="37">
        <v>-8.2972577212479308</v>
      </c>
      <c r="I32" s="45">
        <f>'[1]Full Data'!K28</f>
        <v>7.8994</v>
      </c>
      <c r="J32" s="5">
        <f>'[1]Full Data'!L28-0.082</f>
        <v>0.62320000000000009</v>
      </c>
      <c r="K32" s="5">
        <f>'[1]Full Data'!M28</f>
        <v>9.9331999999999997E-3</v>
      </c>
      <c r="L32" s="45">
        <f>'[1]Full Data'!N28</f>
        <v>-3.9704999999999999</v>
      </c>
      <c r="M32" s="5">
        <f>'[1]Full Data'!O28</f>
        <v>0.18551999999999999</v>
      </c>
      <c r="N32" s="45">
        <f>'[1]Full Data'!P28</f>
        <v>19.1358</v>
      </c>
      <c r="O32" s="45">
        <f>'[1]Full Data'!Q28</f>
        <v>12.631399999999999</v>
      </c>
      <c r="P32" s="46">
        <f t="shared" si="0"/>
        <v>24.80444661521949</v>
      </c>
      <c r="Q32" s="46">
        <f t="shared" si="1"/>
        <v>24.320200874244335</v>
      </c>
    </row>
    <row r="33" spans="1:17" s="4" customFormat="1" ht="19" customHeight="1">
      <c r="A33" s="42" t="str">
        <f>CONCATENATE('[1]Full Data'!D29,"-",'[1]Full Data'!E29,"-",'[1]Full Data'!F29)</f>
        <v>Elq13-1300-40</v>
      </c>
      <c r="B33" s="42">
        <f>'[1]Full Data'!E29</f>
        <v>1300</v>
      </c>
      <c r="C33" s="42">
        <f>'[1]Full Data'!F29</f>
        <v>40</v>
      </c>
      <c r="D33" s="4">
        <f>IF('[1]Full Data'!B29&lt;140201,1,IF('[1]Full Data'!B29&lt;141001,2,IF('[1]Full Data'!B29&lt;150401,3,4)))</f>
        <v>2</v>
      </c>
      <c r="E33" s="37">
        <f>'[1]Full Data'!G29</f>
        <v>0.10085</v>
      </c>
      <c r="F33" s="37">
        <v>0.23957450326039101</v>
      </c>
      <c r="G33" s="37">
        <f>'[1]Full Data'!I29</f>
        <v>-8.6044999999999998</v>
      </c>
      <c r="H33" s="37">
        <v>-8.3688012115336203</v>
      </c>
      <c r="I33" s="45">
        <f>'[1]Full Data'!K29</f>
        <v>7.6978</v>
      </c>
      <c r="J33" s="5">
        <f>'[1]Full Data'!L29-0.082</f>
        <v>0.60325000000000006</v>
      </c>
      <c r="K33" s="5">
        <f>'[1]Full Data'!M29</f>
        <v>1.2E-2</v>
      </c>
      <c r="L33" s="45">
        <f>'[1]Full Data'!N29</f>
        <v>-3.8748999999999998</v>
      </c>
      <c r="M33" s="5">
        <f>'[1]Full Data'!O29</f>
        <v>0.4289</v>
      </c>
      <c r="N33" s="45">
        <f>'[1]Full Data'!P29</f>
        <v>40.734299999999998</v>
      </c>
      <c r="O33" s="45">
        <f>'[1]Full Data'!Q29</f>
        <v>34.358600000000003</v>
      </c>
      <c r="P33" s="46">
        <f t="shared" si="0"/>
        <v>31.541116079489655</v>
      </c>
      <c r="Q33" s="46">
        <f t="shared" si="1"/>
        <v>29.167111762175921</v>
      </c>
    </row>
    <row r="34" spans="1:17" s="4" customFormat="1" ht="19" customHeight="1">
      <c r="A34" s="42" t="str">
        <f>CONCATENATE('[1]Full Data'!D30,"-",'[1]Full Data'!E30,"-",'[1]Full Data'!F30)</f>
        <v>Elq13-1300-40</v>
      </c>
      <c r="B34" s="42">
        <f>'[1]Full Data'!E30</f>
        <v>1300</v>
      </c>
      <c r="C34" s="42">
        <f>'[1]Full Data'!F30</f>
        <v>40</v>
      </c>
      <c r="D34" s="4">
        <f>IF('[1]Full Data'!B30&lt;140201,1,IF('[1]Full Data'!B30&lt;141001,2,IF('[1]Full Data'!B30&lt;150401,3,4)))</f>
        <v>2</v>
      </c>
      <c r="E34" s="37">
        <f>'[1]Full Data'!G30</f>
        <v>0.16131999999999999</v>
      </c>
      <c r="F34" s="37">
        <v>0.30073902703298699</v>
      </c>
      <c r="G34" s="37">
        <f>'[1]Full Data'!I30</f>
        <v>-8.4486000000000008</v>
      </c>
      <c r="H34" s="37">
        <v>-8.2155920063751093</v>
      </c>
      <c r="I34" s="45">
        <f>'[1]Full Data'!K30</f>
        <v>7.9218999999999999</v>
      </c>
      <c r="J34" s="5">
        <f>'[1]Full Data'!L30-0.082</f>
        <v>0.60704000000000002</v>
      </c>
      <c r="K34" s="5">
        <f>'[1]Full Data'!M30</f>
        <v>1.1705999999999999E-2</v>
      </c>
      <c r="L34" s="45">
        <f>'[1]Full Data'!N30</f>
        <v>-3.6031</v>
      </c>
      <c r="M34" s="5">
        <f>'[1]Full Data'!O30</f>
        <v>0.38718999999999998</v>
      </c>
      <c r="N34" s="45">
        <f>'[1]Full Data'!P30</f>
        <v>40.328000000000003</v>
      </c>
      <c r="O34" s="45">
        <f>'[1]Full Data'!Q30</f>
        <v>33.5672</v>
      </c>
      <c r="P34" s="46">
        <f t="shared" si="0"/>
        <v>30.226148596913617</v>
      </c>
      <c r="Q34" s="46">
        <f t="shared" si="1"/>
        <v>28.228086432860039</v>
      </c>
    </row>
    <row r="35" spans="1:17" s="4" customFormat="1" ht="19" customHeight="1">
      <c r="A35" s="42" t="str">
        <f>CONCATENATE('[1]Full Data'!D31,"-",'[1]Full Data'!E31,"-",'[1]Full Data'!F31)</f>
        <v>Elq13-1300-40</v>
      </c>
      <c r="B35" s="42">
        <f>'[1]Full Data'!E31</f>
        <v>1300</v>
      </c>
      <c r="C35" s="42">
        <f>'[1]Full Data'!F31</f>
        <v>40</v>
      </c>
      <c r="D35" s="4">
        <f>IF('[1]Full Data'!B31&lt;140201,1,IF('[1]Full Data'!B31&lt;141001,2,IF('[1]Full Data'!B31&lt;150401,3,4)))</f>
        <v>2</v>
      </c>
      <c r="E35" s="37">
        <f>'[1]Full Data'!G31</f>
        <v>9.6787999999999999E-2</v>
      </c>
      <c r="F35" s="37">
        <v>0.235465849455788</v>
      </c>
      <c r="G35" s="37">
        <f>'[1]Full Data'!I31</f>
        <v>-8.3320000000000007</v>
      </c>
      <c r="H35" s="37">
        <v>-8.10100449308786</v>
      </c>
      <c r="I35" s="45">
        <f>'[1]Full Data'!K31</f>
        <v>7.9939</v>
      </c>
      <c r="J35" s="5">
        <f>'[1]Full Data'!L31-0.082</f>
        <v>0.62269000000000008</v>
      </c>
      <c r="K35" s="5">
        <f>'[1]Full Data'!M31</f>
        <v>1.1597E-2</v>
      </c>
      <c r="L35" s="45">
        <f>'[1]Full Data'!N31</f>
        <v>-3.1659999999999999</v>
      </c>
      <c r="M35" s="5">
        <f>'[1]Full Data'!O31</f>
        <v>0.59116000000000002</v>
      </c>
      <c r="N35" s="45">
        <f>'[1]Full Data'!P31</f>
        <v>67.398099999999999</v>
      </c>
      <c r="O35" s="45">
        <f>'[1]Full Data'!Q31</f>
        <v>60.2821</v>
      </c>
      <c r="P35" s="46">
        <f t="shared" si="0"/>
        <v>24.97113260211097</v>
      </c>
      <c r="Q35" s="46">
        <f t="shared" si="1"/>
        <v>24.441216806889429</v>
      </c>
    </row>
    <row r="36" spans="1:17" s="4" customFormat="1" ht="19" customHeight="1">
      <c r="A36" s="42" t="str">
        <f>CONCATENATE('[1]Full Data'!D32,"-",'[1]Full Data'!E32,"-",'[1]Full Data'!F32)</f>
        <v>Elq13-1300-60</v>
      </c>
      <c r="B36" s="42">
        <f>'[1]Full Data'!E32</f>
        <v>1300</v>
      </c>
      <c r="C36" s="42">
        <f>'[1]Full Data'!F32</f>
        <v>60</v>
      </c>
      <c r="D36" s="4">
        <f>IF('[1]Full Data'!B32&lt;140201,1,IF('[1]Full Data'!B32&lt;141001,2,IF('[1]Full Data'!B32&lt;150401,3,4)))</f>
        <v>1</v>
      </c>
      <c r="E36" s="37">
        <f>'[1]Full Data'!G32</f>
        <v>-3.6800999999999999</v>
      </c>
      <c r="F36" s="37">
        <v>-3.5848013220744499</v>
      </c>
      <c r="G36" s="37">
        <f>'[1]Full Data'!I32</f>
        <v>-10.1517</v>
      </c>
      <c r="H36" s="37">
        <v>-9.8892969281548098</v>
      </c>
      <c r="I36" s="45">
        <f>'[1]Full Data'!K32</f>
        <v>2.3915000000000002</v>
      </c>
      <c r="J36" s="5">
        <f>'[1]Full Data'!L32-0.082</f>
        <v>0.59409000000000001</v>
      </c>
      <c r="K36" s="5">
        <f>'[1]Full Data'!M32</f>
        <v>1.0991000000000001E-2</v>
      </c>
      <c r="L36" s="45">
        <f>'[1]Full Data'!N32</f>
        <v>-6.9920999999999998</v>
      </c>
      <c r="M36" s="5">
        <f>'[1]Full Data'!O32</f>
        <v>0.43176999999999999</v>
      </c>
      <c r="N36" s="45">
        <f>'[1]Full Data'!P32</f>
        <v>9.0686</v>
      </c>
      <c r="O36" s="45">
        <f>'[1]Full Data'!Q32</f>
        <v>9.8550000000000004</v>
      </c>
      <c r="P36" s="46">
        <f t="shared" si="0"/>
        <v>34.791208762387214</v>
      </c>
      <c r="Q36" s="46">
        <f t="shared" si="1"/>
        <v>31.473371864038882</v>
      </c>
    </row>
    <row r="37" spans="1:17" s="4" customFormat="1" ht="19" customHeight="1">
      <c r="A37" s="42" t="str">
        <f>CONCATENATE('[1]Full Data'!D33,"-",'[1]Full Data'!E33,"-",'[1]Full Data'!F33)</f>
        <v>Elq13-1300-60</v>
      </c>
      <c r="B37" s="42">
        <f>'[1]Full Data'!E33</f>
        <v>1300</v>
      </c>
      <c r="C37" s="42">
        <f>'[1]Full Data'!F33</f>
        <v>60</v>
      </c>
      <c r="D37" s="4">
        <f>IF('[1]Full Data'!B33&lt;140201,1,IF('[1]Full Data'!B33&lt;141001,2,IF('[1]Full Data'!B33&lt;150401,3,4)))</f>
        <v>1</v>
      </c>
      <c r="E37" s="37">
        <f>'[1]Full Data'!G33</f>
        <v>-3.6818</v>
      </c>
      <c r="F37" s="37">
        <v>-3.5865208473004002</v>
      </c>
      <c r="G37" s="37">
        <f>'[1]Full Data'!I33</f>
        <v>-10.0275</v>
      </c>
      <c r="H37" s="37">
        <v>-9.7672405889586198</v>
      </c>
      <c r="I37" s="45">
        <f>'[1]Full Data'!K33</f>
        <v>2.5499000000000001</v>
      </c>
      <c r="J37" s="5">
        <f>'[1]Full Data'!L33-0.082</f>
        <v>0.62911000000000006</v>
      </c>
      <c r="K37" s="5">
        <f>'[1]Full Data'!M33</f>
        <v>1.1256E-2</v>
      </c>
      <c r="L37" s="45">
        <f>'[1]Full Data'!N33</f>
        <v>-6.1883999999999997</v>
      </c>
      <c r="M37" s="5">
        <f>'[1]Full Data'!O33</f>
        <v>0.99038999999999999</v>
      </c>
      <c r="N37" s="45">
        <f>'[1]Full Data'!P33</f>
        <v>44.104199999999999</v>
      </c>
      <c r="O37" s="45">
        <f>'[1]Full Data'!Q33</f>
        <v>44.658799999999999</v>
      </c>
      <c r="P37" s="46">
        <f t="shared" si="0"/>
        <v>22.893021612598261</v>
      </c>
      <c r="Q37" s="46">
        <f t="shared" si="1"/>
        <v>22.928522541173379</v>
      </c>
    </row>
    <row r="38" spans="1:17" s="4" customFormat="1" ht="19" customHeight="1">
      <c r="A38" s="42" t="str">
        <f>CONCATENATE('[1]Full Data'!D34,"-",'[1]Full Data'!E34,"-",'[1]Full Data'!F34)</f>
        <v>Elq13-1300-60</v>
      </c>
      <c r="B38" s="42">
        <f>'[1]Full Data'!E34</f>
        <v>1300</v>
      </c>
      <c r="C38" s="42">
        <f>'[1]Full Data'!F34</f>
        <v>60</v>
      </c>
      <c r="D38" s="4">
        <f>IF('[1]Full Data'!B34&lt;140201,1,IF('[1]Full Data'!B34&lt;141001,2,IF('[1]Full Data'!B34&lt;150401,3,4)))</f>
        <v>1</v>
      </c>
      <c r="E38" s="37">
        <f>'[1]Full Data'!G34</f>
        <v>-3.5708000000000002</v>
      </c>
      <c r="F38" s="37">
        <v>-3.4742459648998998</v>
      </c>
      <c r="G38" s="37">
        <f>'[1]Full Data'!I34</f>
        <v>-10.061500000000001</v>
      </c>
      <c r="H38" s="37">
        <v>-9.8006537574986403</v>
      </c>
      <c r="I38" s="45">
        <f>'[1]Full Data'!K34</f>
        <v>2.6391</v>
      </c>
      <c r="J38" s="5">
        <f>'[1]Full Data'!L34-0.082</f>
        <v>0.64605000000000001</v>
      </c>
      <c r="K38" s="5">
        <f>'[1]Full Data'!M34</f>
        <v>1.0260999999999999E-2</v>
      </c>
      <c r="L38" s="45">
        <f>'[1]Full Data'!N34</f>
        <v>-4.6543000000000001</v>
      </c>
      <c r="M38" s="5">
        <f>'[1]Full Data'!O34</f>
        <v>2.6038999999999999</v>
      </c>
      <c r="N38" s="45">
        <f>'[1]Full Data'!P34</f>
        <v>83.1554</v>
      </c>
      <c r="O38" s="45">
        <f>'[1]Full Data'!Q34</f>
        <v>83.685699999999997</v>
      </c>
      <c r="P38" s="46">
        <f t="shared" si="0"/>
        <v>17.61162633382952</v>
      </c>
      <c r="Q38" s="46">
        <f t="shared" si="1"/>
        <v>19.045222141762054</v>
      </c>
    </row>
    <row r="39" spans="1:17" s="4" customFormat="1" ht="19" customHeight="1">
      <c r="A39" s="42" t="str">
        <f>CONCATENATE('[1]Full Data'!D35,"-",'[1]Full Data'!E35,"-",'[1]Full Data'!F35)</f>
        <v>Elq13-1300-60</v>
      </c>
      <c r="B39" s="42">
        <f>'[1]Full Data'!E35</f>
        <v>1300</v>
      </c>
      <c r="C39" s="42">
        <f>'[1]Full Data'!F35</f>
        <v>60</v>
      </c>
      <c r="D39" s="4">
        <f>IF('[1]Full Data'!B35&lt;140201,1,IF('[1]Full Data'!B35&lt;141001,2,IF('[1]Full Data'!B35&lt;150401,3,4)))</f>
        <v>1</v>
      </c>
      <c r="E39" s="37">
        <f>'[1]Full Data'!G35</f>
        <v>-3.6488999999999998</v>
      </c>
      <c r="F39" s="37">
        <v>-3.55324297675106</v>
      </c>
      <c r="G39" s="37">
        <f>'[1]Full Data'!I35</f>
        <v>-10.0654</v>
      </c>
      <c r="H39" s="37">
        <v>-9.8044864444782291</v>
      </c>
      <c r="I39" s="45">
        <f>'[1]Full Data'!K35</f>
        <v>2.5560999999999998</v>
      </c>
      <c r="J39" s="5">
        <f>'[1]Full Data'!L35-0.082</f>
        <v>0.64331000000000005</v>
      </c>
      <c r="K39" s="5">
        <f>'[1]Full Data'!M35</f>
        <v>1.1531E-2</v>
      </c>
      <c r="L39" s="45">
        <f>'[1]Full Data'!N35</f>
        <v>-6.5039999999999996</v>
      </c>
      <c r="M39" s="5">
        <f>'[1]Full Data'!O35</f>
        <v>0.74887999999999999</v>
      </c>
      <c r="N39" s="45">
        <f>'[1]Full Data'!P35</f>
        <v>47.139299999999999</v>
      </c>
      <c r="O39" s="45">
        <f>'[1]Full Data'!Q35</f>
        <v>47.741100000000003</v>
      </c>
      <c r="P39" s="46">
        <f t="shared" si="0"/>
        <v>18.446738333765438</v>
      </c>
      <c r="Q39" s="46">
        <f t="shared" si="1"/>
        <v>19.662986015243177</v>
      </c>
    </row>
    <row r="40" spans="1:17" s="4" customFormat="1" ht="19" customHeight="1">
      <c r="A40" s="42" t="str">
        <f>CONCATENATE('[1]Full Data'!D36,"-",'[1]Full Data'!E36,"-",'[1]Full Data'!F36)</f>
        <v>Elq13-1300-60</v>
      </c>
      <c r="B40" s="42">
        <f>'[1]Full Data'!E36</f>
        <v>1300</v>
      </c>
      <c r="C40" s="42">
        <f>'[1]Full Data'!F36</f>
        <v>60</v>
      </c>
      <c r="D40" s="4">
        <f>IF('[1]Full Data'!B36&lt;140201,1,IF('[1]Full Data'!B36&lt;141001,2,IF('[1]Full Data'!B36&lt;150401,3,4)))</f>
        <v>2</v>
      </c>
      <c r="E40" s="37">
        <f>'[1]Full Data'!G36</f>
        <v>-3.6263999999999998</v>
      </c>
      <c r="F40" s="37">
        <v>-3.5304845546428498</v>
      </c>
      <c r="G40" s="37">
        <f>'[1]Full Data'!I36</f>
        <v>-9.9778000000000002</v>
      </c>
      <c r="H40" s="37">
        <v>-9.7183983984751201</v>
      </c>
      <c r="I40" s="45">
        <f>'[1]Full Data'!K36</f>
        <v>2.6185</v>
      </c>
      <c r="J40" s="5">
        <f>'[1]Full Data'!L36-0.082</f>
        <v>0.59501999999999999</v>
      </c>
      <c r="K40" s="5">
        <f>'[1]Full Data'!M36</f>
        <v>1.0633E-2</v>
      </c>
      <c r="L40" s="45">
        <f>'[1]Full Data'!N36</f>
        <v>-6.8918999999999997</v>
      </c>
      <c r="M40" s="5">
        <f>'[1]Full Data'!O36</f>
        <v>0.18132000000000001</v>
      </c>
      <c r="N40" s="45">
        <f>'[1]Full Data'!P36</f>
        <v>16.121300000000002</v>
      </c>
      <c r="O40" s="45">
        <f>'[1]Full Data'!Q36</f>
        <v>16.5016</v>
      </c>
      <c r="P40" s="46">
        <f t="shared" si="0"/>
        <v>34.456480177763751</v>
      </c>
      <c r="Q40" s="46">
        <f t="shared" si="1"/>
        <v>31.236810664479947</v>
      </c>
    </row>
    <row r="41" spans="1:17" s="4" customFormat="1" ht="19" customHeight="1">
      <c r="A41" s="42" t="str">
        <f>CONCATENATE('[1]Full Data'!D37,"-",'[1]Full Data'!E37,"-",'[1]Full Data'!F37)</f>
        <v>Elq13-1300-60</v>
      </c>
      <c r="B41" s="42">
        <f>'[1]Full Data'!E37</f>
        <v>1300</v>
      </c>
      <c r="C41" s="42">
        <f>'[1]Full Data'!F37</f>
        <v>60</v>
      </c>
      <c r="D41" s="4">
        <f>IF('[1]Full Data'!B37&lt;140201,1,IF('[1]Full Data'!B37&lt;141001,2,IF('[1]Full Data'!B37&lt;150401,3,4)))</f>
        <v>2</v>
      </c>
      <c r="E41" s="37">
        <f>'[1]Full Data'!G37</f>
        <v>-3.7618999999999998</v>
      </c>
      <c r="F41" s="37">
        <v>-3.6675408300056298</v>
      </c>
      <c r="G41" s="37">
        <f>'[1]Full Data'!I37</f>
        <v>-9.9219000000000008</v>
      </c>
      <c r="H41" s="37">
        <v>-9.6634632184343197</v>
      </c>
      <c r="I41" s="45">
        <f>'[1]Full Data'!K37</f>
        <v>2.5630999999999999</v>
      </c>
      <c r="J41" s="5">
        <f>'[1]Full Data'!L37-0.082</f>
        <v>0.61599000000000004</v>
      </c>
      <c r="K41" s="5">
        <f>'[1]Full Data'!M37</f>
        <v>1.0644000000000001E-2</v>
      </c>
      <c r="L41" s="45">
        <f>'[1]Full Data'!N37</f>
        <v>-6.6185999999999998</v>
      </c>
      <c r="M41" s="5">
        <f>'[1]Full Data'!O37</f>
        <v>0.34425</v>
      </c>
      <c r="N41" s="45">
        <f>'[1]Full Data'!P37</f>
        <v>25.984100000000002</v>
      </c>
      <c r="O41" s="45">
        <f>'[1]Full Data'!Q37</f>
        <v>26.392700000000001</v>
      </c>
      <c r="P41" s="46">
        <f t="shared" si="0"/>
        <v>27.187234450955259</v>
      </c>
      <c r="Q41" s="46">
        <f t="shared" si="1"/>
        <v>26.044874394730357</v>
      </c>
    </row>
    <row r="42" spans="1:17" s="4" customFormat="1" ht="19" customHeight="1">
      <c r="A42" s="42" t="str">
        <f>CONCATENATE('[1]Full Data'!D38,"-",'[1]Full Data'!E38,"-",'[1]Full Data'!F38)</f>
        <v>Elq13-1300-80</v>
      </c>
      <c r="B42" s="42">
        <f>'[1]Full Data'!E38</f>
        <v>1300</v>
      </c>
      <c r="C42" s="42">
        <f>'[1]Full Data'!F38</f>
        <v>80</v>
      </c>
      <c r="D42" s="4">
        <f>IF('[1]Full Data'!B38&lt;140201,1,IF('[1]Full Data'!B38&lt;141001,2,IF('[1]Full Data'!B38&lt;150401,3,4)))</f>
        <v>2</v>
      </c>
      <c r="E42" s="37">
        <f>'[1]Full Data'!G38</f>
        <v>-2.8795000000000002</v>
      </c>
      <c r="F42" s="37">
        <v>-2.7750060891930102</v>
      </c>
      <c r="G42" s="37">
        <f>'[1]Full Data'!I38</f>
        <v>-10.6921</v>
      </c>
      <c r="H42" s="37">
        <v>-10.4203697598909</v>
      </c>
      <c r="I42" s="45">
        <f>'[1]Full Data'!K38</f>
        <v>2.6200999999999999</v>
      </c>
      <c r="J42" s="5">
        <f>'[1]Full Data'!L38-0.082</f>
        <v>0.60103000000000006</v>
      </c>
      <c r="K42" s="5">
        <f>'[1]Full Data'!M38</f>
        <v>1.172E-2</v>
      </c>
      <c r="L42" s="45">
        <f>'[1]Full Data'!N38</f>
        <v>-7.8941999999999997</v>
      </c>
      <c r="M42" s="5">
        <f>'[1]Full Data'!O38</f>
        <v>0.61038000000000003</v>
      </c>
      <c r="N42" s="45">
        <f>'[1]Full Data'!P38</f>
        <v>51.152200000000001</v>
      </c>
      <c r="O42" s="45">
        <f>'[1]Full Data'!Q38</f>
        <v>52.271799999999999</v>
      </c>
      <c r="P42" s="46">
        <f t="shared" si="0"/>
        <v>32.319347472059974</v>
      </c>
      <c r="Q42" s="46">
        <f t="shared" si="1"/>
        <v>29.721240869816711</v>
      </c>
    </row>
    <row r="43" spans="1:17" s="4" customFormat="1" ht="19" customHeight="1">
      <c r="A43" s="42" t="str">
        <f>CONCATENATE('[1]Full Data'!D39,"-",'[1]Full Data'!E39,"-",'[1]Full Data'!F39)</f>
        <v>Elq13-1300-80</v>
      </c>
      <c r="B43" s="42">
        <f>'[1]Full Data'!E39</f>
        <v>1300</v>
      </c>
      <c r="C43" s="42">
        <f>'[1]Full Data'!F39</f>
        <v>80</v>
      </c>
      <c r="D43" s="4">
        <f>IF('[1]Full Data'!B39&lt;140201,1,IF('[1]Full Data'!B39&lt;141001,2,IF('[1]Full Data'!B39&lt;150401,3,4)))</f>
        <v>2</v>
      </c>
      <c r="E43" s="37">
        <f>'[1]Full Data'!G39</f>
        <v>-2.8317000000000001</v>
      </c>
      <c r="F43" s="37">
        <v>-2.7266570857809</v>
      </c>
      <c r="G43" s="37">
        <f>'[1]Full Data'!I39</f>
        <v>-10.748699999999999</v>
      </c>
      <c r="H43" s="37">
        <v>-10.475992858107499</v>
      </c>
      <c r="I43" s="45">
        <f>'[1]Full Data'!K39</f>
        <v>2.5988000000000002</v>
      </c>
      <c r="J43" s="5">
        <f>'[1]Full Data'!L39-0.082</f>
        <v>0.59073000000000009</v>
      </c>
      <c r="K43" s="5">
        <f>'[1]Full Data'!M39</f>
        <v>1.0259000000000001E-2</v>
      </c>
      <c r="L43" s="45">
        <f>'[1]Full Data'!N39</f>
        <v>-8.1509</v>
      </c>
      <c r="M43" s="5">
        <f>'[1]Full Data'!O39</f>
        <v>0.46562999999999999</v>
      </c>
      <c r="N43" s="45">
        <f>'[1]Full Data'!P39</f>
        <v>75.125699999999995</v>
      </c>
      <c r="O43" s="45">
        <f>'[1]Full Data'!Q39</f>
        <v>76.343199999999996</v>
      </c>
      <c r="P43" s="46">
        <f t="shared" si="0"/>
        <v>36.009719848413226</v>
      </c>
      <c r="Q43" s="46">
        <f t="shared" si="1"/>
        <v>32.332663435715119</v>
      </c>
    </row>
    <row r="44" spans="1:17" s="4" customFormat="1" ht="19" customHeight="1">
      <c r="A44" s="42" t="str">
        <f>CONCATENATE('[1]Full Data'!D40,"-",'[1]Full Data'!E40,"-",'[1]Full Data'!F40)</f>
        <v>Elq13-1300-80</v>
      </c>
      <c r="B44" s="42">
        <f>'[1]Full Data'!E40</f>
        <v>1300</v>
      </c>
      <c r="C44" s="42">
        <f>'[1]Full Data'!F40</f>
        <v>80</v>
      </c>
      <c r="D44" s="4">
        <f>IF('[1]Full Data'!B40&lt;140201,1,IF('[1]Full Data'!B40&lt;141001,2,IF('[1]Full Data'!B40&lt;150401,3,4)))</f>
        <v>2</v>
      </c>
      <c r="E44" s="37">
        <f>'[1]Full Data'!G40</f>
        <v>-2.9348999999999998</v>
      </c>
      <c r="F44" s="37">
        <v>-2.8310423818505601</v>
      </c>
      <c r="G44" s="37">
        <f>'[1]Full Data'!I40</f>
        <v>-10.83</v>
      </c>
      <c r="H44" s="37">
        <v>-10.5558896405282</v>
      </c>
      <c r="I44" s="45">
        <f>'[1]Full Data'!K40</f>
        <v>2.4598</v>
      </c>
      <c r="J44" s="5">
        <f>'[1]Full Data'!L40-0.082</f>
        <v>0.63919999999999999</v>
      </c>
      <c r="K44" s="5">
        <f>'[1]Full Data'!M40</f>
        <v>1.3089999999999999E-2</v>
      </c>
      <c r="L44" s="45">
        <f>'[1]Full Data'!N40</f>
        <v>-8.1013000000000002</v>
      </c>
      <c r="M44" s="5">
        <f>'[1]Full Data'!O40</f>
        <v>0.68042000000000002</v>
      </c>
      <c r="N44" s="45">
        <f>'[1]Full Data'!P40</f>
        <v>133.61580000000001</v>
      </c>
      <c r="O44" s="45">
        <f>'[1]Full Data'!Q40</f>
        <v>135.2063</v>
      </c>
      <c r="P44" s="46">
        <f t="shared" si="0"/>
        <v>19.713009030587273</v>
      </c>
      <c r="Q44" s="46">
        <f t="shared" si="1"/>
        <v>20.597022849314726</v>
      </c>
    </row>
    <row r="45" spans="1:17" s="4" customFormat="1" ht="19" customHeight="1">
      <c r="A45" s="7" t="str">
        <f>CONCATENATE('[1]Full Data'!D41,"-",'[1]Full Data'!E41,"-",'[1]Full Data'!F41)</f>
        <v>Elq13-1300-80</v>
      </c>
      <c r="B45" s="7">
        <f>'[1]Full Data'!E41</f>
        <v>1300</v>
      </c>
      <c r="C45" s="7">
        <f>'[1]Full Data'!F41</f>
        <v>80</v>
      </c>
      <c r="D45" s="7">
        <f>IF('[1]Full Data'!B41&lt;140201,1,IF('[1]Full Data'!B41&lt;141001,2,IF('[1]Full Data'!B41&lt;150401,3,4)))</f>
        <v>2</v>
      </c>
      <c r="E45" s="40">
        <f>'[1]Full Data'!G41</f>
        <v>-2.9011</v>
      </c>
      <c r="F45" s="40">
        <v>-2.79685417441689</v>
      </c>
      <c r="G45" s="40">
        <f>'[1]Full Data'!I41</f>
        <v>-10.661799999999999</v>
      </c>
      <c r="H45" s="40">
        <v>-10.390592730280201</v>
      </c>
      <c r="I45" s="49">
        <f>'[1]Full Data'!K41</f>
        <v>2.6358999999999999</v>
      </c>
      <c r="J45" s="9">
        <f>'[1]Full Data'!L41-0.082</f>
        <v>0.60701000000000005</v>
      </c>
      <c r="K45" s="9">
        <f>'[1]Full Data'!M41</f>
        <v>1.1058999999999999E-2</v>
      </c>
      <c r="L45" s="49">
        <f>'[1]Full Data'!N41</f>
        <v>-8.0388999999999999</v>
      </c>
      <c r="M45" s="9">
        <f>'[1]Full Data'!O41</f>
        <v>0.40331</v>
      </c>
      <c r="N45" s="49">
        <f>'[1]Full Data'!P41</f>
        <v>17.141200000000001</v>
      </c>
      <c r="O45" s="49">
        <f>'[1]Full Data'!Q41</f>
        <v>18.1828</v>
      </c>
      <c r="P45" s="50">
        <f t="shared" si="0"/>
        <v>30.236490554290924</v>
      </c>
      <c r="Q45" s="50">
        <f t="shared" si="1"/>
        <v>28.235485028313008</v>
      </c>
    </row>
    <row r="46" spans="1:17" s="4" customFormat="1" ht="19" customHeight="1">
      <c r="A46" s="42"/>
      <c r="B46" s="42"/>
      <c r="C46" s="42"/>
      <c r="E46" s="37"/>
      <c r="F46" s="37"/>
      <c r="G46" s="37"/>
      <c r="H46" s="37"/>
      <c r="I46" s="45"/>
      <c r="J46" s="5"/>
      <c r="K46" s="5"/>
      <c r="L46" s="45"/>
      <c r="M46" s="5"/>
      <c r="N46" s="45"/>
      <c r="O46" s="45"/>
      <c r="P46" s="46"/>
      <c r="Q46" s="46"/>
    </row>
    <row r="47" spans="1:17" s="4" customFormat="1" ht="19" customHeight="1">
      <c r="A47" s="268" t="s">
        <v>157</v>
      </c>
      <c r="B47" s="268"/>
      <c r="C47" s="268"/>
      <c r="D47" s="268"/>
      <c r="E47" s="268"/>
      <c r="F47" s="268"/>
      <c r="G47" s="268"/>
      <c r="H47" s="268"/>
      <c r="I47" s="268"/>
      <c r="J47" s="268"/>
      <c r="K47" s="268"/>
      <c r="L47" s="268"/>
      <c r="M47" s="268"/>
      <c r="N47" s="268"/>
      <c r="O47" s="268"/>
      <c r="P47" s="268"/>
      <c r="Q47" s="268"/>
    </row>
    <row r="48" spans="1:17" s="4" customFormat="1" ht="40" customHeight="1">
      <c r="A48" s="2" t="s">
        <v>22</v>
      </c>
      <c r="B48" s="2" t="s">
        <v>5</v>
      </c>
      <c r="C48" s="2" t="s">
        <v>25</v>
      </c>
      <c r="D48" s="2" t="s">
        <v>142</v>
      </c>
      <c r="E48" s="41" t="s">
        <v>143</v>
      </c>
      <c r="F48" s="41" t="s">
        <v>144</v>
      </c>
      <c r="G48" s="41" t="s">
        <v>145</v>
      </c>
      <c r="H48" s="41" t="s">
        <v>146</v>
      </c>
      <c r="I48" s="41" t="s">
        <v>147</v>
      </c>
      <c r="J48" s="41" t="s">
        <v>148</v>
      </c>
      <c r="K48" s="41" t="s">
        <v>149</v>
      </c>
      <c r="L48" s="41" t="s">
        <v>150</v>
      </c>
      <c r="M48" s="41" t="s">
        <v>151</v>
      </c>
      <c r="N48" s="41" t="s">
        <v>152</v>
      </c>
      <c r="O48" s="41" t="s">
        <v>153</v>
      </c>
      <c r="P48" s="41" t="s">
        <v>154</v>
      </c>
      <c r="Q48" s="41" t="s">
        <v>155</v>
      </c>
    </row>
    <row r="49" spans="1:17" s="4" customFormat="1" ht="19" customHeight="1">
      <c r="A49" s="42" t="str">
        <f>CONCATENATE('[1]Full Data'!D42,"-",'[1]Full Data'!E42,"-",'[1]Full Data'!F42)</f>
        <v>Elq13-1300-100</v>
      </c>
      <c r="B49" s="42">
        <f>'[1]Full Data'!E42</f>
        <v>1300</v>
      </c>
      <c r="C49" s="42">
        <f>'[1]Full Data'!F42</f>
        <v>100</v>
      </c>
      <c r="D49" s="4">
        <f>IF('[1]Full Data'!B42&lt;140201,1,IF('[1]Full Data'!B42&lt;141001,2,IF('[1]Full Data'!B42&lt;150401,3,4)))</f>
        <v>2</v>
      </c>
      <c r="E49" s="37">
        <f>'[1]Full Data'!G42</f>
        <v>-3.2524999999999999</v>
      </c>
      <c r="F49" s="37">
        <v>-3.1522901534757701</v>
      </c>
      <c r="G49" s="37">
        <f>'[1]Full Data'!I42</f>
        <v>-10.9376</v>
      </c>
      <c r="H49" s="37">
        <v>-10.661632491554901</v>
      </c>
      <c r="I49" s="45">
        <f>'[1]Full Data'!K42</f>
        <v>1.9937</v>
      </c>
      <c r="J49" s="5">
        <f>'[1]Full Data'!L42-0.082</f>
        <v>0.59235000000000004</v>
      </c>
      <c r="K49" s="5">
        <f>'[1]Full Data'!M42</f>
        <v>1.0370000000000001E-2</v>
      </c>
      <c r="L49" s="45">
        <f>'[1]Full Data'!N42</f>
        <v>-8.7278000000000002</v>
      </c>
      <c r="M49" s="5">
        <f>'[1]Full Data'!O42</f>
        <v>0.26713999999999999</v>
      </c>
      <c r="N49" s="45">
        <f>'[1]Full Data'!P42</f>
        <v>11.3391</v>
      </c>
      <c r="O49" s="45">
        <f>'[1]Full Data'!Q42</f>
        <v>13.297599999999999</v>
      </c>
      <c r="P49" s="46">
        <f t="shared" si="0"/>
        <v>35.420420996188739</v>
      </c>
      <c r="Q49" s="46">
        <f t="shared" si="1"/>
        <v>31.917455536092632</v>
      </c>
    </row>
    <row r="50" spans="1:17" s="42" customFormat="1" ht="19" customHeight="1">
      <c r="A50" s="42" t="str">
        <f>CONCATENATE('[1]Full Data'!D43,"-",'[1]Full Data'!E43,"-",'[1]Full Data'!F43)</f>
        <v>Elq13-1300-100</v>
      </c>
      <c r="B50" s="42">
        <f>'[1]Full Data'!E43</f>
        <v>1300</v>
      </c>
      <c r="C50" s="42">
        <f>'[1]Full Data'!F43</f>
        <v>100</v>
      </c>
      <c r="D50" s="4">
        <f>IF('[1]Full Data'!B43&lt;140201,1,IF('[1]Full Data'!B43&lt;141001,2,IF('[1]Full Data'!B43&lt;150401,3,4)))</f>
        <v>2</v>
      </c>
      <c r="E50" s="37">
        <f>'[1]Full Data'!G43</f>
        <v>-3.2608999999999999</v>
      </c>
      <c r="F50" s="44">
        <v>-3.1607866310628299</v>
      </c>
      <c r="G50" s="37">
        <f>'[1]Full Data'!I43</f>
        <v>-10.9382</v>
      </c>
      <c r="H50" s="44">
        <v>-10.6622221357056</v>
      </c>
      <c r="I50" s="45">
        <f>'[1]Full Data'!K43</f>
        <v>1.9914000000000001</v>
      </c>
      <c r="J50" s="5">
        <f>'[1]Full Data'!L43-0.082</f>
        <v>0.59915000000000007</v>
      </c>
      <c r="K50" s="5">
        <f>'[1]Full Data'!M43</f>
        <v>1.3110999999999999E-2</v>
      </c>
      <c r="L50" s="45">
        <f>'[1]Full Data'!N43</f>
        <v>-8.7804000000000002</v>
      </c>
      <c r="M50" s="5">
        <f>'[1]Full Data'!O43</f>
        <v>0.21523999999999999</v>
      </c>
      <c r="N50" s="45">
        <f>'[1]Full Data'!P43</f>
        <v>-7.0186999999999999</v>
      </c>
      <c r="O50" s="45">
        <f>'[1]Full Data'!Q43</f>
        <v>-5.0872000000000002</v>
      </c>
      <c r="P50" s="46">
        <f t="shared" si="0"/>
        <v>32.983074357460055</v>
      </c>
      <c r="Q50" s="46">
        <f t="shared" si="1"/>
        <v>30.192893795314433</v>
      </c>
    </row>
    <row r="51" spans="1:17" s="42" customFormat="1" ht="19" customHeight="1">
      <c r="A51" s="42" t="str">
        <f>CONCATENATE('[1]Full Data'!D44,"-",'[1]Full Data'!E44,"-",'[1]Full Data'!F44)</f>
        <v>Elq13-1300-100</v>
      </c>
      <c r="B51" s="42">
        <f>'[1]Full Data'!E44</f>
        <v>1300</v>
      </c>
      <c r="C51" s="42">
        <f>'[1]Full Data'!F44</f>
        <v>100</v>
      </c>
      <c r="D51" s="4">
        <f>IF('[1]Full Data'!B44&lt;140201,1,IF('[1]Full Data'!B44&lt;141001,2,IF('[1]Full Data'!B44&lt;150401,3,4)))</f>
        <v>2</v>
      </c>
      <c r="E51" s="37">
        <f>'[1]Full Data'!G44</f>
        <v>-3.3441999999999998</v>
      </c>
      <c r="F51" s="44">
        <v>-3.24504336713456</v>
      </c>
      <c r="G51" s="37">
        <f>'[1]Full Data'!I44</f>
        <v>-10.985099999999999</v>
      </c>
      <c r="H51" s="44">
        <v>-10.7083126534858</v>
      </c>
      <c r="I51" s="45">
        <f>'[1]Full Data'!K44</f>
        <v>1.8692</v>
      </c>
      <c r="J51" s="5">
        <f>'[1]Full Data'!L44-0.082</f>
        <v>0.60726000000000002</v>
      </c>
      <c r="K51" s="5">
        <f>'[1]Full Data'!M44</f>
        <v>1.1873E-2</v>
      </c>
      <c r="L51" s="45">
        <f>'[1]Full Data'!N44</f>
        <v>-8.4276999999999997</v>
      </c>
      <c r="M51" s="5">
        <f>'[1]Full Data'!O44</f>
        <v>0.66627999999999998</v>
      </c>
      <c r="N51" s="45">
        <f>'[1]Full Data'!P44</f>
        <v>54.863799999999998</v>
      </c>
      <c r="O51" s="45">
        <f>'[1]Full Data'!Q44</f>
        <v>57.107500000000002</v>
      </c>
      <c r="P51" s="46">
        <f t="shared" si="0"/>
        <v>30.150339878551335</v>
      </c>
      <c r="Q51" s="46">
        <f t="shared" si="1"/>
        <v>28.17384671005658</v>
      </c>
    </row>
    <row r="52" spans="1:17" s="4" customFormat="1" ht="19" customHeight="1">
      <c r="A52" s="42" t="str">
        <f>CONCATENATE('[1]Full Data'!D45,"-",'[1]Full Data'!E45,"-",'[1]Full Data'!F45)</f>
        <v>Elq13-1300-100</v>
      </c>
      <c r="B52" s="42">
        <f>'[1]Full Data'!E45</f>
        <v>1300</v>
      </c>
      <c r="C52" s="42">
        <f>'[1]Full Data'!F45</f>
        <v>100</v>
      </c>
      <c r="D52" s="4">
        <f>IF('[1]Full Data'!B45&lt;140201,1,IF('[1]Full Data'!B45&lt;141001,2,IF('[1]Full Data'!B45&lt;150401,3,4)))</f>
        <v>2</v>
      </c>
      <c r="E52" s="37">
        <f>'[1]Full Data'!G45</f>
        <v>-3.5653999999999999</v>
      </c>
      <c r="F52" s="37">
        <v>-3.4687839435939298</v>
      </c>
      <c r="G52" s="37">
        <f>'[1]Full Data'!I45</f>
        <v>-10.7577</v>
      </c>
      <c r="H52" s="37">
        <v>-10.484837520368099</v>
      </c>
      <c r="I52" s="45">
        <f>'[1]Full Data'!K45</f>
        <v>1.877</v>
      </c>
      <c r="J52" s="5">
        <f>'[1]Full Data'!L45-0.082</f>
        <v>0.59679000000000004</v>
      </c>
      <c r="K52" s="5">
        <f>'[1]Full Data'!M45</f>
        <v>1.0966999999999999E-2</v>
      </c>
      <c r="L52" s="45">
        <f>'[1]Full Data'!N45</f>
        <v>-8.3023000000000007</v>
      </c>
      <c r="M52" s="5">
        <f>'[1]Full Data'!O45</f>
        <v>0.33431</v>
      </c>
      <c r="N52" s="45">
        <f>'[1]Full Data'!P45</f>
        <v>15.7493</v>
      </c>
      <c r="O52" s="45">
        <f>'[1]Full Data'!Q45</f>
        <v>17.667400000000001</v>
      </c>
      <c r="P52" s="46">
        <f t="shared" si="0"/>
        <v>33.822420297544568</v>
      </c>
      <c r="Q52" s="46">
        <f t="shared" si="1"/>
        <v>30.788099753057224</v>
      </c>
    </row>
    <row r="53" spans="1:17" s="4" customFormat="1" ht="19" customHeight="1">
      <c r="A53" s="42" t="str">
        <f>CONCATENATE('[1]Full Data'!D46,"-",'[1]Full Data'!E46,"-",'[1]Full Data'!F46)</f>
        <v>Elq13-1500-50</v>
      </c>
      <c r="B53" s="42">
        <f>'[1]Full Data'!E46</f>
        <v>1500</v>
      </c>
      <c r="C53" s="42">
        <f>'[1]Full Data'!F46</f>
        <v>50</v>
      </c>
      <c r="D53" s="4">
        <f>IF('[1]Full Data'!B46&lt;140201,1,IF('[1]Full Data'!B46&lt;141001,2,IF('[1]Full Data'!B46&lt;150401,3,4)))</f>
        <v>1</v>
      </c>
      <c r="E53" s="37">
        <f>'[1]Full Data'!G46</f>
        <v>-0.42103000000000002</v>
      </c>
      <c r="F53" s="37">
        <v>-0.28829951139882098</v>
      </c>
      <c r="G53" s="37">
        <f>'[1]Full Data'!I46</f>
        <v>-9.9004999999999992</v>
      </c>
      <c r="H53" s="37">
        <v>-9.6424325770591306</v>
      </c>
      <c r="I53" s="45">
        <f>'[1]Full Data'!K46</f>
        <v>5.8703000000000003</v>
      </c>
      <c r="J53" s="5">
        <f>'[1]Full Data'!L46-0.082</f>
        <v>0.62281000000000009</v>
      </c>
      <c r="K53" s="5">
        <f>'[1]Full Data'!M46</f>
        <v>1.0577E-2</v>
      </c>
      <c r="L53" s="45">
        <f>'[1]Full Data'!N46</f>
        <v>-5.8505000000000003</v>
      </c>
      <c r="M53" s="5">
        <f>'[1]Full Data'!O46</f>
        <v>1.0596000000000001</v>
      </c>
      <c r="N53" s="45">
        <f>'[1]Full Data'!P46</f>
        <v>51.546500000000002</v>
      </c>
      <c r="O53" s="45">
        <f>'[1]Full Data'!Q46</f>
        <v>48.389299999999999</v>
      </c>
      <c r="P53" s="46">
        <f t="shared" si="0"/>
        <v>24.931887202941141</v>
      </c>
      <c r="Q53" s="46">
        <f t="shared" si="1"/>
        <v>24.412729182764053</v>
      </c>
    </row>
    <row r="54" spans="1:17" s="4" customFormat="1" ht="19" customHeight="1">
      <c r="A54" s="42" t="str">
        <f>CONCATENATE('[1]Full Data'!D47,"-",'[1]Full Data'!E47,"-",'[1]Full Data'!F47)</f>
        <v>Elq13-1500-50</v>
      </c>
      <c r="B54" s="42">
        <f>'[1]Full Data'!E47</f>
        <v>1500</v>
      </c>
      <c r="C54" s="42">
        <f>'[1]Full Data'!F47</f>
        <v>50</v>
      </c>
      <c r="D54" s="4">
        <f>IF('[1]Full Data'!B47&lt;140201,1,IF('[1]Full Data'!B47&lt;141001,2,IF('[1]Full Data'!B47&lt;150401,3,4)))</f>
        <v>1</v>
      </c>
      <c r="E54" s="37">
        <f>'[1]Full Data'!G47</f>
        <v>-0.36546000000000001</v>
      </c>
      <c r="F54" s="37">
        <v>-0.23209126621867901</v>
      </c>
      <c r="G54" s="37">
        <f>'[1]Full Data'!I47</f>
        <v>-9.9395000000000007</v>
      </c>
      <c r="H54" s="37">
        <v>-9.6807594468550402</v>
      </c>
      <c r="I54" s="45">
        <f>'[1]Full Data'!K47</f>
        <v>5.8376999999999999</v>
      </c>
      <c r="J54" s="5">
        <f>'[1]Full Data'!L47-0.082</f>
        <v>0.57196000000000002</v>
      </c>
      <c r="K54" s="5">
        <f>'[1]Full Data'!M47</f>
        <v>1.1417999999999999E-2</v>
      </c>
      <c r="L54" s="45">
        <f>'[1]Full Data'!N47</f>
        <v>-6.5876000000000001</v>
      </c>
      <c r="M54" s="5">
        <f>'[1]Full Data'!O47</f>
        <v>0.39600000000000002</v>
      </c>
      <c r="N54" s="45">
        <f>'[1]Full Data'!P47</f>
        <v>7.6398000000000001</v>
      </c>
      <c r="O54" s="45">
        <f>'[1]Full Data'!Q47</f>
        <v>4.6352000000000002</v>
      </c>
      <c r="P54" s="46">
        <f t="shared" si="0"/>
        <v>43.093383359663846</v>
      </c>
      <c r="Q54" s="46">
        <f t="shared" si="1"/>
        <v>37.27045421161273</v>
      </c>
    </row>
    <row r="55" spans="1:17" s="4" customFormat="1" ht="19" customHeight="1">
      <c r="A55" s="42" t="str">
        <f>CONCATENATE('[1]Full Data'!D48,"-",'[1]Full Data'!E48,"-",'[1]Full Data'!F48)</f>
        <v>Elq13-1500-50</v>
      </c>
      <c r="B55" s="42">
        <f>'[1]Full Data'!E48</f>
        <v>1500</v>
      </c>
      <c r="C55" s="42">
        <f>'[1]Full Data'!F48</f>
        <v>50</v>
      </c>
      <c r="D55" s="4">
        <f>IF('[1]Full Data'!B48&lt;140201,1,IF('[1]Full Data'!B48&lt;141001,2,IF('[1]Full Data'!B48&lt;150401,3,4)))</f>
        <v>1</v>
      </c>
      <c r="E55" s="37">
        <f>'[1]Full Data'!G48</f>
        <v>-0.38995000000000002</v>
      </c>
      <c r="F55" s="37">
        <v>-0.25686254432668099</v>
      </c>
      <c r="G55" s="37">
        <f>'[1]Full Data'!I48</f>
        <v>-9.9512999999999998</v>
      </c>
      <c r="H55" s="37">
        <v>-9.6923557818189199</v>
      </c>
      <c r="I55" s="45">
        <f>'[1]Full Data'!K48</f>
        <v>5.8547000000000002</v>
      </c>
      <c r="J55" s="5">
        <f>'[1]Full Data'!L48-0.082</f>
        <v>0.62984000000000007</v>
      </c>
      <c r="K55" s="5">
        <f>'[1]Full Data'!M48</f>
        <v>1.1736E-2</v>
      </c>
      <c r="L55" s="45">
        <f>'[1]Full Data'!N48</f>
        <v>-6.2179000000000002</v>
      </c>
      <c r="M55" s="5">
        <f>'[1]Full Data'!O48</f>
        <v>0.79227999999999998</v>
      </c>
      <c r="N55" s="45">
        <f>'[1]Full Data'!P48</f>
        <v>40.592599999999997</v>
      </c>
      <c r="O55" s="45">
        <f>'[1]Full Data'!Q48</f>
        <v>37.5413</v>
      </c>
      <c r="P55" s="46">
        <f t="shared" si="0"/>
        <v>22.659467158799089</v>
      </c>
      <c r="Q55" s="46">
        <f t="shared" si="1"/>
        <v>22.757975092915615</v>
      </c>
    </row>
    <row r="56" spans="1:17" s="4" customFormat="1" ht="19" customHeight="1">
      <c r="A56" s="42" t="str">
        <f>CONCATENATE('[1]Full Data'!D49,"-",'[1]Full Data'!E49,"-",'[1]Full Data'!F49)</f>
        <v>Elq13-1500-50</v>
      </c>
      <c r="B56" s="42">
        <f>'[1]Full Data'!E49</f>
        <v>1500</v>
      </c>
      <c r="C56" s="42">
        <f>'[1]Full Data'!F49</f>
        <v>50</v>
      </c>
      <c r="D56" s="4">
        <f>IF('[1]Full Data'!B49&lt;140201,1,IF('[1]Full Data'!B49&lt;141001,2,IF('[1]Full Data'!B49&lt;150401,3,4)))</f>
        <v>2</v>
      </c>
      <c r="E56" s="37">
        <f>'[1]Full Data'!G49</f>
        <v>-0.43219999999999997</v>
      </c>
      <c r="F56" s="37">
        <v>-0.29959780361876298</v>
      </c>
      <c r="G56" s="37">
        <f>'[1]Full Data'!I49</f>
        <v>-9.9253999999999998</v>
      </c>
      <c r="H56" s="37">
        <v>-9.6669028093134397</v>
      </c>
      <c r="I56" s="45">
        <f>'[1]Full Data'!K49</f>
        <v>5.7935999999999996</v>
      </c>
      <c r="J56" s="5">
        <f>'[1]Full Data'!L49-0.082</f>
        <v>0.58545000000000003</v>
      </c>
      <c r="K56" s="5">
        <f>'[1]Full Data'!M49</f>
        <v>9.9906000000000005E-3</v>
      </c>
      <c r="L56" s="45">
        <f>'[1]Full Data'!N49</f>
        <v>-6.4286000000000003</v>
      </c>
      <c r="M56" s="5">
        <f>'[1]Full Data'!O49</f>
        <v>0.52803</v>
      </c>
      <c r="N56" s="45">
        <f>'[1]Full Data'!P49</f>
        <v>59.440600000000003</v>
      </c>
      <c r="O56" s="45">
        <f>'[1]Full Data'!Q49</f>
        <v>56.325099999999999</v>
      </c>
      <c r="P56" s="46">
        <f t="shared" si="0"/>
        <v>37.954093448174206</v>
      </c>
      <c r="Q56" s="46">
        <f t="shared" si="1"/>
        <v>33.697794110582038</v>
      </c>
    </row>
    <row r="57" spans="1:17" s="4" customFormat="1" ht="19" customHeight="1">
      <c r="A57" s="42" t="str">
        <f>CONCATENATE('[1]Full Data'!D50,"-",'[1]Full Data'!E50,"-",'[1]Full Data'!F50)</f>
        <v>Elq13-1500-50</v>
      </c>
      <c r="B57" s="42">
        <f>'[1]Full Data'!E50</f>
        <v>1500</v>
      </c>
      <c r="C57" s="42">
        <f>'[1]Full Data'!F50</f>
        <v>50</v>
      </c>
      <c r="D57" s="4">
        <f>IF('[1]Full Data'!B50&lt;140201,1,IF('[1]Full Data'!B50&lt;141001,2,IF('[1]Full Data'!B50&lt;150401,3,4)))</f>
        <v>1</v>
      </c>
      <c r="E57" s="37">
        <f>'[1]Full Data'!G50</f>
        <v>-0.33917000000000003</v>
      </c>
      <c r="F57" s="37">
        <v>-0.20549931434202001</v>
      </c>
      <c r="G57" s="37">
        <f>'[1]Full Data'!I50</f>
        <v>-10.123699999999999</v>
      </c>
      <c r="H57" s="37">
        <v>-9.8617802011218494</v>
      </c>
      <c r="I57" s="45">
        <f>'[1]Full Data'!K50</f>
        <v>5.7224000000000004</v>
      </c>
      <c r="J57" s="5">
        <f>'[1]Full Data'!L50-0.082</f>
        <v>0.62550000000000006</v>
      </c>
      <c r="K57" s="5">
        <f>'[1]Full Data'!M50</f>
        <v>1.1417999999999999E-2</v>
      </c>
      <c r="L57" s="45">
        <f>'[1]Full Data'!N50</f>
        <v>-6.3794000000000004</v>
      </c>
      <c r="M57" s="5">
        <f>'[1]Full Data'!O50</f>
        <v>0.97758</v>
      </c>
      <c r="N57" s="45">
        <f>'[1]Full Data'!P50</f>
        <v>81.941100000000006</v>
      </c>
      <c r="O57" s="45">
        <f>'[1]Full Data'!Q50</f>
        <v>79.091399999999993</v>
      </c>
      <c r="P57" s="46">
        <f t="shared" si="0"/>
        <v>24.056184007721924</v>
      </c>
      <c r="Q57" s="46">
        <f t="shared" si="1"/>
        <v>23.776271125529604</v>
      </c>
    </row>
    <row r="58" spans="1:17" s="4" customFormat="1" ht="19" customHeight="1">
      <c r="A58" s="42" t="str">
        <f>CONCATENATE('[1]Full Data'!D51,"-",'[1]Full Data'!E51,"-",'[1]Full Data'!F51)</f>
        <v>Elq13-1500-50</v>
      </c>
      <c r="B58" s="42">
        <f>'[1]Full Data'!E51</f>
        <v>1500</v>
      </c>
      <c r="C58" s="42">
        <f>'[1]Full Data'!F51</f>
        <v>50</v>
      </c>
      <c r="D58" s="4">
        <f>IF('[1]Full Data'!B51&lt;140201,1,IF('[1]Full Data'!B51&lt;141001,2,IF('[1]Full Data'!B51&lt;150401,3,4)))</f>
        <v>2</v>
      </c>
      <c r="E58" s="37">
        <f>'[1]Full Data'!G51</f>
        <v>-0.46294999999999997</v>
      </c>
      <c r="F58" s="37">
        <v>-0.33070098049998198</v>
      </c>
      <c r="G58" s="37">
        <f>'[1]Full Data'!I51</f>
        <v>-9.7753999999999994</v>
      </c>
      <c r="H58" s="37">
        <v>-9.5194917716368703</v>
      </c>
      <c r="I58" s="45">
        <f>'[1]Full Data'!K51</f>
        <v>5.9298000000000002</v>
      </c>
      <c r="J58" s="5">
        <f>'[1]Full Data'!L51-0.082</f>
        <v>0.59816000000000003</v>
      </c>
      <c r="K58" s="5">
        <f>'[1]Full Data'!M51</f>
        <v>1.0144E-2</v>
      </c>
      <c r="L58" s="45">
        <f>'[1]Full Data'!N51</f>
        <v>-6.0875000000000004</v>
      </c>
      <c r="M58" s="5">
        <f>'[1]Full Data'!O51</f>
        <v>0.56867999999999996</v>
      </c>
      <c r="N58" s="45">
        <f>'[1]Full Data'!P51</f>
        <v>77.231200000000001</v>
      </c>
      <c r="O58" s="45">
        <f>'[1]Full Data'!Q51</f>
        <v>73.774000000000001</v>
      </c>
      <c r="P58" s="46">
        <f t="shared" si="0"/>
        <v>33.334333715849141</v>
      </c>
      <c r="Q58" s="46">
        <f t="shared" si="1"/>
        <v>30.442151578068149</v>
      </c>
    </row>
    <row r="59" spans="1:17" s="4" customFormat="1" ht="19" customHeight="1">
      <c r="A59" s="42" t="str">
        <f>CONCATENATE('[1]Full Data'!D52,"-",'[1]Full Data'!E52,"-",'[1]Full Data'!F52)</f>
        <v>Elq13-1700-50</v>
      </c>
      <c r="B59" s="42">
        <f>'[1]Full Data'!E52</f>
        <v>1700</v>
      </c>
      <c r="C59" s="42">
        <f>'[1]Full Data'!F52</f>
        <v>50</v>
      </c>
      <c r="D59" s="4">
        <f>IF('[1]Full Data'!B52&lt;140201,1,IF('[1]Full Data'!B52&lt;141001,2,IF('[1]Full Data'!B52&lt;150401,3,4)))</f>
        <v>2</v>
      </c>
      <c r="E59" s="37">
        <f>'[1]Full Data'!G52</f>
        <v>-3.4855</v>
      </c>
      <c r="F59" s="37">
        <v>-3.3879662579741101</v>
      </c>
      <c r="G59" s="37">
        <f>'[1]Full Data'!I52</f>
        <v>-11.8081</v>
      </c>
      <c r="H59" s="37">
        <v>-11.517107880204501</v>
      </c>
      <c r="I59" s="45">
        <f>'[1]Full Data'!K52</f>
        <v>0.79386999999999996</v>
      </c>
      <c r="J59" s="5">
        <f>'[1]Full Data'!L52-0.082</f>
        <v>0.60530000000000006</v>
      </c>
      <c r="K59" s="5">
        <f>'[1]Full Data'!M52</f>
        <v>1.1246000000000001E-2</v>
      </c>
      <c r="L59" s="45">
        <f>'[1]Full Data'!N52</f>
        <v>-9.8290000000000006</v>
      </c>
      <c r="M59" s="5">
        <f>'[1]Full Data'!O52</f>
        <v>0.91639000000000004</v>
      </c>
      <c r="N59" s="45">
        <f>'[1]Full Data'!P52</f>
        <v>64.294300000000007</v>
      </c>
      <c r="O59" s="45">
        <f>'[1]Full Data'!Q52</f>
        <v>68.573599999999999</v>
      </c>
      <c r="P59" s="46">
        <f t="shared" si="0"/>
        <v>30.827736134915654</v>
      </c>
      <c r="Q59" s="46">
        <f t="shared" si="1"/>
        <v>28.65810778402772</v>
      </c>
    </row>
    <row r="60" spans="1:17" s="4" customFormat="1" ht="19" customHeight="1">
      <c r="A60" s="42" t="str">
        <f>CONCATENATE('[1]Full Data'!D53,"-",'[1]Full Data'!E53,"-",'[1]Full Data'!F53)</f>
        <v>Elq13-1700-50</v>
      </c>
      <c r="B60" s="42">
        <f>'[1]Full Data'!E53</f>
        <v>1700</v>
      </c>
      <c r="C60" s="42">
        <f>'[1]Full Data'!F53</f>
        <v>50</v>
      </c>
      <c r="D60" s="4">
        <f>IF('[1]Full Data'!B53&lt;140201,1,IF('[1]Full Data'!B53&lt;141001,2,IF('[1]Full Data'!B53&lt;150401,3,4)))</f>
        <v>2</v>
      </c>
      <c r="E60" s="37">
        <f>'[1]Full Data'!G53</f>
        <v>-3.4081000000000001</v>
      </c>
      <c r="F60" s="37">
        <v>-3.3096772859218699</v>
      </c>
      <c r="G60" s="37">
        <f>'[1]Full Data'!I53</f>
        <v>-12.098699999999999</v>
      </c>
      <c r="H60" s="37">
        <v>-11.802692197196601</v>
      </c>
      <c r="I60" s="45">
        <f>'[1]Full Data'!K53</f>
        <v>0.66451000000000005</v>
      </c>
      <c r="J60" s="5">
        <f>'[1]Full Data'!L53-0.082</f>
        <v>0.61318000000000006</v>
      </c>
      <c r="K60" s="5">
        <f>'[1]Full Data'!M53</f>
        <v>9.9109000000000003E-3</v>
      </c>
      <c r="L60" s="45">
        <f>'[1]Full Data'!N53</f>
        <v>-11.324199999999999</v>
      </c>
      <c r="M60" s="5">
        <f>'[1]Full Data'!O53</f>
        <v>-8.0800000000000004E-3</v>
      </c>
      <c r="N60" s="45">
        <f>'[1]Full Data'!P53</f>
        <v>-1.9347000000000001</v>
      </c>
      <c r="O60" s="45">
        <f>'[1]Full Data'!Q53</f>
        <v>2.5057</v>
      </c>
      <c r="P60" s="46">
        <f t="shared" si="0"/>
        <v>28.131498000208353</v>
      </c>
      <c r="Q60" s="46">
        <f t="shared" si="1"/>
        <v>26.725213037269214</v>
      </c>
    </row>
    <row r="61" spans="1:17" s="4" customFormat="1" ht="19" customHeight="1">
      <c r="A61" s="42" t="str">
        <f>CONCATENATE('[1]Full Data'!D54,"-",'[1]Full Data'!E54,"-",'[1]Full Data'!F54)</f>
        <v>Elq13-1700-50</v>
      </c>
      <c r="B61" s="42">
        <f>'[1]Full Data'!E54</f>
        <v>1700</v>
      </c>
      <c r="C61" s="42">
        <f>'[1]Full Data'!F54</f>
        <v>50</v>
      </c>
      <c r="D61" s="4">
        <f>IF('[1]Full Data'!B54&lt;140201,1,IF('[1]Full Data'!B54&lt;141001,2,IF('[1]Full Data'!B54&lt;150401,3,4)))</f>
        <v>2</v>
      </c>
      <c r="E61" s="37">
        <f>'[1]Full Data'!G54</f>
        <v>-3.4544000000000001</v>
      </c>
      <c r="F61" s="37">
        <v>-3.3565090611934298</v>
      </c>
      <c r="G61" s="37">
        <f>'[1]Full Data'!I54</f>
        <v>-12.112399999999999</v>
      </c>
      <c r="H61" s="37">
        <v>-11.816155738637701</v>
      </c>
      <c r="I61" s="45">
        <f>'[1]Full Data'!K54</f>
        <v>0.60614000000000001</v>
      </c>
      <c r="J61" s="5">
        <f>'[1]Full Data'!L54-0.082</f>
        <v>0.61416000000000004</v>
      </c>
      <c r="K61" s="5">
        <f>'[1]Full Data'!M54</f>
        <v>1.0052E-2</v>
      </c>
      <c r="L61" s="45">
        <f>'[1]Full Data'!N54</f>
        <v>-10.777200000000001</v>
      </c>
      <c r="M61" s="5">
        <f>'[1]Full Data'!O54</f>
        <v>0.57298000000000004</v>
      </c>
      <c r="N61" s="45">
        <f>'[1]Full Data'!P54</f>
        <v>121.764</v>
      </c>
      <c r="O61" s="45">
        <f>'[1]Full Data'!Q54</f>
        <v>126.8438</v>
      </c>
      <c r="P61" s="46">
        <f t="shared" si="0"/>
        <v>27.801171252593008</v>
      </c>
      <c r="Q61" s="46">
        <f t="shared" si="1"/>
        <v>26.487415156496922</v>
      </c>
    </row>
    <row r="62" spans="1:17" s="4" customFormat="1" ht="19" customHeight="1">
      <c r="A62" s="42" t="str">
        <f>CONCATENATE('[1]Full Data'!D55,"-",'[1]Full Data'!E55,"-",'[1]Full Data'!F55)</f>
        <v>Elq13-1700-50</v>
      </c>
      <c r="B62" s="42">
        <f>'[1]Full Data'!E55</f>
        <v>1700</v>
      </c>
      <c r="C62" s="42">
        <f>'[1]Full Data'!F55</f>
        <v>50</v>
      </c>
      <c r="D62" s="4">
        <f>IF('[1]Full Data'!B55&lt;140201,1,IF('[1]Full Data'!B55&lt;141001,2,IF('[1]Full Data'!B55&lt;150401,3,4)))</f>
        <v>2</v>
      </c>
      <c r="E62" s="37">
        <f>'[1]Full Data'!G55</f>
        <v>-3.2866</v>
      </c>
      <c r="F62" s="37">
        <v>-3.1867818065375402</v>
      </c>
      <c r="G62" s="37">
        <f>'[1]Full Data'!I55</f>
        <v>-12.0505</v>
      </c>
      <c r="H62" s="37">
        <v>-11.7553241170899</v>
      </c>
      <c r="I62" s="45">
        <f>'[1]Full Data'!K55</f>
        <v>0.84496000000000004</v>
      </c>
      <c r="J62" s="5">
        <f>'[1]Full Data'!L55-0.082</f>
        <v>0.62582000000000004</v>
      </c>
      <c r="K62" s="5">
        <f>'[1]Full Data'!M55</f>
        <v>1.2293E-2</v>
      </c>
      <c r="L62" s="45">
        <f>'[1]Full Data'!N55</f>
        <v>-11.0975</v>
      </c>
      <c r="M62" s="5">
        <f>'[1]Full Data'!O55</f>
        <v>0.12307999999999999</v>
      </c>
      <c r="N62" s="45">
        <f>'[1]Full Data'!P55</f>
        <v>15.7738</v>
      </c>
      <c r="O62" s="45">
        <f>'[1]Full Data'!Q55</f>
        <v>20.069400000000002</v>
      </c>
      <c r="P62" s="46">
        <f t="shared" si="0"/>
        <v>23.952524002299072</v>
      </c>
      <c r="Q62" s="46">
        <f t="shared" si="1"/>
        <v>23.70083014330379</v>
      </c>
    </row>
    <row r="63" spans="1:17" s="4" customFormat="1" ht="19" customHeight="1">
      <c r="A63" s="42" t="str">
        <f>CONCATENATE('[1]Full Data'!D56,"-",'[1]Full Data'!E56,"-",'[1]Full Data'!F56)</f>
        <v>Elq13-1924-20</v>
      </c>
      <c r="B63" s="42">
        <f>'[1]Full Data'!E56</f>
        <v>1924</v>
      </c>
      <c r="C63" s="42">
        <f>'[1]Full Data'!F56</f>
        <v>20</v>
      </c>
      <c r="D63" s="4">
        <f>IF('[1]Full Data'!B56&lt;140201,1,IF('[1]Full Data'!B56&lt;141001,2,IF('[1]Full Data'!B56&lt;150401,3,4)))</f>
        <v>2</v>
      </c>
      <c r="E63" s="37">
        <f>'[1]Full Data'!G56</f>
        <v>2.8738999999999999</v>
      </c>
      <c r="F63" s="37">
        <v>3.04447416669016</v>
      </c>
      <c r="G63" s="37">
        <f>'[1]Full Data'!I56</f>
        <v>-8.5164000000000009</v>
      </c>
      <c r="H63" s="37">
        <v>-8.2822217954049204</v>
      </c>
      <c r="I63" s="45">
        <f>'[1]Full Data'!K56</f>
        <v>10.513199999999999</v>
      </c>
      <c r="J63" s="5">
        <f>'[1]Full Data'!L56-0.082</f>
        <v>0.60615000000000008</v>
      </c>
      <c r="K63" s="5">
        <f>'[1]Full Data'!M56</f>
        <v>1.1166000000000001E-2</v>
      </c>
      <c r="L63" s="45">
        <f>'[1]Full Data'!N56</f>
        <v>-3.8363999999999998</v>
      </c>
      <c r="M63" s="5">
        <f>'[1]Full Data'!O56</f>
        <v>0.27753</v>
      </c>
      <c r="N63" s="45">
        <f>'[1]Full Data'!P56</f>
        <v>37.860700000000001</v>
      </c>
      <c r="O63" s="45">
        <f>'[1]Full Data'!Q56</f>
        <v>28.4543</v>
      </c>
      <c r="P63" s="46">
        <f t="shared" si="0"/>
        <v>30.533410477729547</v>
      </c>
      <c r="Q63" s="46">
        <f t="shared" si="1"/>
        <v>28.447810070929449</v>
      </c>
    </row>
    <row r="64" spans="1:17" s="4" customFormat="1" ht="19" customHeight="1">
      <c r="A64" s="42" t="str">
        <f>CONCATENATE('[1]Full Data'!D57,"-",'[1]Full Data'!E57,"-",'[1]Full Data'!F57)</f>
        <v>Elq13-1924-20</v>
      </c>
      <c r="B64" s="42">
        <f>'[1]Full Data'!E57</f>
        <v>1924</v>
      </c>
      <c r="C64" s="42">
        <f>'[1]Full Data'!F57</f>
        <v>20</v>
      </c>
      <c r="D64" s="4">
        <f>IF('[1]Full Data'!B57&lt;140201,1,IF('[1]Full Data'!B57&lt;141001,2,IF('[1]Full Data'!B57&lt;150401,3,4)))</f>
        <v>2</v>
      </c>
      <c r="E64" s="37">
        <f>'[1]Full Data'!G57</f>
        <v>2.6945999999999999</v>
      </c>
      <c r="F64" s="37">
        <v>2.8631148296234001</v>
      </c>
      <c r="G64" s="37">
        <f>'[1]Full Data'!I57</f>
        <v>-8.8146000000000004</v>
      </c>
      <c r="H64" s="37">
        <v>-8.5752749383059292</v>
      </c>
      <c r="I64" s="45">
        <f>'[1]Full Data'!K57</f>
        <v>10.0505</v>
      </c>
      <c r="J64" s="5">
        <f>'[1]Full Data'!L57-0.082</f>
        <v>0.62948999999999999</v>
      </c>
      <c r="K64" s="5">
        <f>'[1]Full Data'!M57</f>
        <v>1.0704E-2</v>
      </c>
      <c r="L64" s="45">
        <f>'[1]Full Data'!N57</f>
        <v>-4.0724999999999998</v>
      </c>
      <c r="M64" s="5">
        <f>'[1]Full Data'!O57</f>
        <v>0.64248000000000005</v>
      </c>
      <c r="N64" s="45">
        <f>'[1]Full Data'!P57</f>
        <v>62.721499999999999</v>
      </c>
      <c r="O64" s="45">
        <f>'[1]Full Data'!Q57</f>
        <v>53.913699999999999</v>
      </c>
      <c r="P64" s="46">
        <f t="shared" si="0"/>
        <v>22.771376316950295</v>
      </c>
      <c r="Q64" s="46">
        <f t="shared" si="1"/>
        <v>22.839707630180271</v>
      </c>
    </row>
    <row r="65" spans="1:17" s="4" customFormat="1" ht="19" customHeight="1">
      <c r="A65" s="42" t="str">
        <f>CONCATENATE('[1]Full Data'!D58,"-",'[1]Full Data'!E58,"-",'[1]Full Data'!F58)</f>
        <v>Elq13-1924-20</v>
      </c>
      <c r="B65" s="42">
        <f>'[1]Full Data'!E58</f>
        <v>1924</v>
      </c>
      <c r="C65" s="42">
        <f>'[1]Full Data'!F58</f>
        <v>20</v>
      </c>
      <c r="D65" s="4">
        <f>IF('[1]Full Data'!B58&lt;140201,1,IF('[1]Full Data'!B58&lt;141001,2,IF('[1]Full Data'!B58&lt;150401,3,4)))</f>
        <v>2</v>
      </c>
      <c r="E65" s="37">
        <f>'[1]Full Data'!G58</f>
        <v>2.9929999999999999</v>
      </c>
      <c r="F65" s="37">
        <v>3.1649420810496101</v>
      </c>
      <c r="G65" s="37">
        <f>'[1]Full Data'!I58</f>
        <v>-8.6874000000000002</v>
      </c>
      <c r="H65" s="37">
        <v>-8.4502703783561994</v>
      </c>
      <c r="I65" s="45">
        <f>'[1]Full Data'!K58</f>
        <v>10.460800000000001</v>
      </c>
      <c r="J65" s="5">
        <f>'[1]Full Data'!L58-0.082</f>
        <v>0.61465000000000003</v>
      </c>
      <c r="K65" s="5">
        <f>'[1]Full Data'!M58</f>
        <v>9.8192999999999996E-3</v>
      </c>
      <c r="L65" s="45">
        <f>'[1]Full Data'!N58</f>
        <v>-3.9036</v>
      </c>
      <c r="M65" s="5">
        <f>'[1]Full Data'!O58</f>
        <v>0.55444000000000004</v>
      </c>
      <c r="N65" s="45">
        <f>'[1]Full Data'!P58</f>
        <v>61.617100000000001</v>
      </c>
      <c r="O65" s="45">
        <f>'[1]Full Data'!Q58</f>
        <v>52.234400000000001</v>
      </c>
      <c r="P65" s="46">
        <f t="shared" si="0"/>
        <v>27.636414801910234</v>
      </c>
      <c r="Q65" s="46">
        <f t="shared" si="1"/>
        <v>26.368728162639059</v>
      </c>
    </row>
    <row r="66" spans="1:17" s="4" customFormat="1" ht="19" customHeight="1">
      <c r="A66" s="42" t="str">
        <f>CONCATENATE('[1]Full Data'!D59,"-",'[1]Full Data'!E59,"-",'[1]Full Data'!F59)</f>
        <v>Elq13-1924-20</v>
      </c>
      <c r="B66" s="42">
        <f>'[1]Full Data'!E59</f>
        <v>1924</v>
      </c>
      <c r="C66" s="42">
        <f>'[1]Full Data'!F59</f>
        <v>20</v>
      </c>
      <c r="D66" s="4">
        <f>IF('[1]Full Data'!B59&lt;140201,1,IF('[1]Full Data'!B59&lt;141001,2,IF('[1]Full Data'!B59&lt;150401,3,4)))</f>
        <v>2</v>
      </c>
      <c r="E66" s="37">
        <f>'[1]Full Data'!G59</f>
        <v>3.0926</v>
      </c>
      <c r="F66" s="37">
        <v>3.2656860295819499</v>
      </c>
      <c r="G66" s="37">
        <f>'[1]Full Data'!I59</f>
        <v>-8.4857999999999993</v>
      </c>
      <c r="H66" s="37">
        <v>-8.2521499437188996</v>
      </c>
      <c r="I66" s="45">
        <f>'[1]Full Data'!K59</f>
        <v>10.79</v>
      </c>
      <c r="J66" s="5">
        <f>'[1]Full Data'!L59-0.082</f>
        <v>0.63824999999999998</v>
      </c>
      <c r="K66" s="5">
        <f>'[1]Full Data'!M59</f>
        <v>1.1493E-2</v>
      </c>
      <c r="L66" s="45">
        <f>'[1]Full Data'!N59</f>
        <v>-3.6423999999999999</v>
      </c>
      <c r="M66" s="5">
        <f>'[1]Full Data'!O59</f>
        <v>0.40983999999999998</v>
      </c>
      <c r="N66" s="45">
        <f>'[1]Full Data'!P59</f>
        <v>56.502200000000002</v>
      </c>
      <c r="O66" s="45">
        <f>'[1]Full Data'!Q59</f>
        <v>46.634399999999999</v>
      </c>
      <c r="P66" s="46">
        <f t="shared" si="0"/>
        <v>20.008053893005354</v>
      </c>
      <c r="Q66" s="46">
        <f t="shared" si="1"/>
        <v>20.814194163795776</v>
      </c>
    </row>
    <row r="67" spans="1:17" s="4" customFormat="1" ht="19" customHeight="1">
      <c r="A67" s="42" t="str">
        <f>CONCATENATE('[1]Full Data'!D60,"-",'[1]Full Data'!E60,"-",'[1]Full Data'!F60)</f>
        <v>Elq13-1924-20</v>
      </c>
      <c r="B67" s="42">
        <f>'[1]Full Data'!E60</f>
        <v>1924</v>
      </c>
      <c r="C67" s="42">
        <f>'[1]Full Data'!F60</f>
        <v>20</v>
      </c>
      <c r="D67" s="4">
        <f>IF('[1]Full Data'!B60&lt;140201,1,IF('[1]Full Data'!B60&lt;141001,2,IF('[1]Full Data'!B60&lt;150401,3,4)))</f>
        <v>2</v>
      </c>
      <c r="E67" s="37">
        <f>'[1]Full Data'!G60</f>
        <v>2.7263999999999999</v>
      </c>
      <c r="F67" s="37">
        <v>2.8952800662030098</v>
      </c>
      <c r="G67" s="37">
        <f>'[1]Full Data'!I60</f>
        <v>-8.6928999999999998</v>
      </c>
      <c r="H67" s="37">
        <v>-8.4556754497376705</v>
      </c>
      <c r="I67" s="45">
        <f>'[1]Full Data'!K60</f>
        <v>10.1813</v>
      </c>
      <c r="J67" s="5">
        <f>'[1]Full Data'!L60-0.082</f>
        <v>0.60164000000000006</v>
      </c>
      <c r="K67" s="5">
        <f>'[1]Full Data'!M60</f>
        <v>1.0529E-2</v>
      </c>
      <c r="L67" s="45">
        <f>'[1]Full Data'!N60</f>
        <v>-3.7065999999999999</v>
      </c>
      <c r="M67" s="5">
        <f>'[1]Full Data'!O60</f>
        <v>0.76444000000000001</v>
      </c>
      <c r="N67" s="45">
        <f>'[1]Full Data'!P60</f>
        <v>76.931299999999993</v>
      </c>
      <c r="O67" s="45">
        <f>'[1]Full Data'!Q60</f>
        <v>67.710899999999995</v>
      </c>
      <c r="P67" s="46">
        <f t="shared" si="0"/>
        <v>32.104915152463548</v>
      </c>
      <c r="Q67" s="46">
        <f t="shared" si="1"/>
        <v>29.56867663962754</v>
      </c>
    </row>
    <row r="68" spans="1:17" s="4" customFormat="1" ht="19" customHeight="1">
      <c r="A68" s="7" t="str">
        <f>CONCATENATE('[1]Full Data'!D62,"-",'[1]Full Data'!E62,"-",'[1]Full Data'!F62)</f>
        <v>Elq13-1924-40</v>
      </c>
      <c r="B68" s="7">
        <f>'[1]Full Data'!E62</f>
        <v>1924</v>
      </c>
      <c r="C68" s="7">
        <f>'[1]Full Data'!F62</f>
        <v>40</v>
      </c>
      <c r="D68" s="7">
        <f>IF('[1]Full Data'!B62&lt;140201,1,IF('[1]Full Data'!B62&lt;141001,2,IF('[1]Full Data'!B62&lt;150401,3,4)))</f>
        <v>2</v>
      </c>
      <c r="E68" s="40">
        <f>'[1]Full Data'!G62</f>
        <v>1.6294</v>
      </c>
      <c r="F68" s="40">
        <v>1.7856805527494299</v>
      </c>
      <c r="G68" s="40">
        <f>'[1]Full Data'!I62</f>
        <v>-9.1440999999999999</v>
      </c>
      <c r="H68" s="40">
        <v>-8.8990878510687796</v>
      </c>
      <c r="I68" s="49">
        <f>'[1]Full Data'!K62</f>
        <v>8.6416000000000004</v>
      </c>
      <c r="J68" s="9">
        <f>'[1]Full Data'!L62-0.082</f>
        <v>0.60560000000000003</v>
      </c>
      <c r="K68" s="9">
        <f>'[1]Full Data'!M62</f>
        <v>1.1605000000000001E-2</v>
      </c>
      <c r="L68" s="49">
        <f>'[1]Full Data'!N61</f>
        <v>-2.4664999999999999</v>
      </c>
      <c r="M68" s="9">
        <f>'[1]Full Data'!O62</f>
        <v>0.57345000000000002</v>
      </c>
      <c r="N68" s="49">
        <f>'[1]Full Data'!P61</f>
        <v>195.07849999999999</v>
      </c>
      <c r="O68" s="49">
        <f>'[1]Full Data'!Q62</f>
        <v>46.573700000000002</v>
      </c>
      <c r="P68" s="50">
        <f t="shared" si="0"/>
        <v>30.723758797810206</v>
      </c>
      <c r="Q68" s="50">
        <f t="shared" si="1"/>
        <v>28.583834838942437</v>
      </c>
    </row>
    <row r="69" spans="1:17" s="4" customFormat="1" ht="19" customHeight="1">
      <c r="A69" s="42"/>
      <c r="B69" s="42"/>
      <c r="C69" s="42"/>
      <c r="E69" s="37"/>
      <c r="F69" s="37"/>
      <c r="G69" s="37"/>
      <c r="H69" s="37"/>
      <c r="I69" s="45"/>
      <c r="J69" s="5"/>
      <c r="K69" s="5"/>
      <c r="L69" s="45"/>
      <c r="M69" s="5"/>
      <c r="N69" s="45"/>
      <c r="O69" s="45"/>
      <c r="P69" s="46"/>
      <c r="Q69" s="46"/>
    </row>
    <row r="70" spans="1:17" s="4" customFormat="1" ht="19" customHeight="1">
      <c r="A70" s="268" t="s">
        <v>158</v>
      </c>
      <c r="B70" s="268"/>
      <c r="C70" s="268"/>
      <c r="D70" s="268"/>
      <c r="E70" s="268"/>
      <c r="F70" s="268"/>
      <c r="G70" s="268"/>
      <c r="H70" s="268"/>
      <c r="I70" s="268"/>
      <c r="J70" s="268"/>
      <c r="K70" s="268"/>
      <c r="L70" s="268"/>
      <c r="M70" s="268"/>
      <c r="N70" s="268"/>
      <c r="O70" s="268"/>
      <c r="P70" s="268"/>
      <c r="Q70" s="268"/>
    </row>
    <row r="71" spans="1:17" s="4" customFormat="1" ht="40" customHeight="1">
      <c r="A71" s="2" t="s">
        <v>22</v>
      </c>
      <c r="B71" s="2" t="s">
        <v>5</v>
      </c>
      <c r="C71" s="2" t="s">
        <v>25</v>
      </c>
      <c r="D71" s="2" t="s">
        <v>142</v>
      </c>
      <c r="E71" s="41" t="s">
        <v>143</v>
      </c>
      <c r="F71" s="41" t="s">
        <v>144</v>
      </c>
      <c r="G71" s="41" t="s">
        <v>145</v>
      </c>
      <c r="H71" s="41" t="s">
        <v>146</v>
      </c>
      <c r="I71" s="41" t="s">
        <v>147</v>
      </c>
      <c r="J71" s="41" t="s">
        <v>148</v>
      </c>
      <c r="K71" s="41" t="s">
        <v>149</v>
      </c>
      <c r="L71" s="41" t="s">
        <v>150</v>
      </c>
      <c r="M71" s="41" t="s">
        <v>151</v>
      </c>
      <c r="N71" s="41" t="s">
        <v>152</v>
      </c>
      <c r="O71" s="41" t="s">
        <v>153</v>
      </c>
      <c r="P71" s="41" t="s">
        <v>154</v>
      </c>
      <c r="Q71" s="41" t="s">
        <v>155</v>
      </c>
    </row>
    <row r="72" spans="1:17" s="4" customFormat="1" ht="19" customHeight="1">
      <c r="A72" s="42" t="str">
        <f>CONCATENATE('[1]Full Data'!D63,"-",'[1]Full Data'!E63,"-",'[1]Full Data'!F63)</f>
        <v>Elq13-1924-40</v>
      </c>
      <c r="B72" s="42">
        <f>'[1]Full Data'!E63</f>
        <v>1924</v>
      </c>
      <c r="C72" s="42">
        <f>'[1]Full Data'!F63</f>
        <v>40</v>
      </c>
      <c r="D72" s="4">
        <f>IF('[1]Full Data'!B63&lt;140201,1,IF('[1]Full Data'!B63&lt;141001,2,IF('[1]Full Data'!B63&lt;150401,3,4)))</f>
        <v>2</v>
      </c>
      <c r="E72" s="37">
        <f>'[1]Full Data'!G63</f>
        <v>1.6267</v>
      </c>
      <c r="F72" s="37">
        <v>1.7829495420964401</v>
      </c>
      <c r="G72" s="37">
        <f>'[1]Full Data'!I63</f>
        <v>-9.3267000000000007</v>
      </c>
      <c r="H72" s="37">
        <v>-9.0785362209337102</v>
      </c>
      <c r="I72" s="45">
        <f>'[1]Full Data'!K63</f>
        <v>8.4372000000000007</v>
      </c>
      <c r="J72" s="5">
        <f>'[1]Full Data'!L63-0.082</f>
        <v>0.59222000000000008</v>
      </c>
      <c r="K72" s="5">
        <f>'[1]Full Data'!M63</f>
        <v>1.0133E-2</v>
      </c>
      <c r="L72" s="45">
        <f>'[1]Full Data'!N62</f>
        <v>-4.8071999999999999</v>
      </c>
      <c r="M72" s="5">
        <f>'[1]Full Data'!O63</f>
        <v>0.59340000000000004</v>
      </c>
      <c r="N72" s="45">
        <f>'[1]Full Data'!P62</f>
        <v>53.494300000000003</v>
      </c>
      <c r="O72" s="45">
        <f>'[1]Full Data'!Q63</f>
        <v>63.187600000000003</v>
      </c>
      <c r="P72" s="46">
        <f t="shared" si="0"/>
        <v>35.467586098056188</v>
      </c>
      <c r="Q72" s="46">
        <f t="shared" si="1"/>
        <v>31.950712226284736</v>
      </c>
    </row>
    <row r="73" spans="1:17" s="4" customFormat="1" ht="19" customHeight="1">
      <c r="A73" s="42" t="str">
        <f>CONCATENATE('[1]Full Data'!D64,"-",'[1]Full Data'!E64,"-",'[1]Full Data'!F64)</f>
        <v>Elq13-1924-40</v>
      </c>
      <c r="B73" s="42">
        <f>'[1]Full Data'!E64</f>
        <v>1924</v>
      </c>
      <c r="C73" s="42">
        <f>'[1]Full Data'!F64</f>
        <v>40</v>
      </c>
      <c r="D73" s="4">
        <f>IF('[1]Full Data'!B64&lt;140201,1,IF('[1]Full Data'!B64&lt;141001,2,IF('[1]Full Data'!B64&lt;150401,3,4)))</f>
        <v>2</v>
      </c>
      <c r="E73" s="37">
        <f>'[1]Full Data'!G64</f>
        <v>1.6053999999999999</v>
      </c>
      <c r="F73" s="37">
        <v>1.7614049025006699</v>
      </c>
      <c r="G73" s="37">
        <f>'[1]Full Data'!I64</f>
        <v>-9.0305999999999997</v>
      </c>
      <c r="H73" s="37">
        <v>-8.7875468325601798</v>
      </c>
      <c r="I73" s="45">
        <f>'[1]Full Data'!K64</f>
        <v>8.7378999999999998</v>
      </c>
      <c r="J73" s="5">
        <f>'[1]Full Data'!L64-0.082</f>
        <v>0.60803000000000007</v>
      </c>
      <c r="K73" s="5">
        <f>'[1]Full Data'!M64</f>
        <v>1.0861000000000001E-2</v>
      </c>
      <c r="L73" s="45">
        <f>'[1]Full Data'!N63</f>
        <v>-5.1538000000000004</v>
      </c>
      <c r="M73" s="5">
        <f>'[1]Full Data'!O64</f>
        <v>0.87631999999999999</v>
      </c>
      <c r="N73" s="45">
        <f>'[1]Full Data'!P63</f>
        <v>69.820099999999996</v>
      </c>
      <c r="O73" s="45">
        <f>'[1]Full Data'!Q64</f>
        <v>105.205</v>
      </c>
      <c r="P73" s="46">
        <f t="shared" si="0"/>
        <v>29.885456212509382</v>
      </c>
      <c r="Q73" s="46">
        <f t="shared" si="1"/>
        <v>27.984238043587538</v>
      </c>
    </row>
    <row r="74" spans="1:17" s="4" customFormat="1" ht="19" customHeight="1">
      <c r="A74" s="42" t="str">
        <f>CONCATENATE('[1]Full Data'!D66,"-",'[1]Full Data'!E66,"-",'[1]Full Data'!F66)</f>
        <v>Elq13-1924-60</v>
      </c>
      <c r="B74" s="42">
        <f>'[1]Full Data'!E66</f>
        <v>1924</v>
      </c>
      <c r="C74" s="42">
        <f>'[1]Full Data'!F66</f>
        <v>60</v>
      </c>
      <c r="D74" s="4">
        <f>IF('[1]Full Data'!B66&lt;140201,1,IF('[1]Full Data'!B66&lt;141001,2,IF('[1]Full Data'!B66&lt;150401,3,4)))</f>
        <v>1</v>
      </c>
      <c r="E74" s="37">
        <f>'[1]Full Data'!G66</f>
        <v>-0.68886000000000003</v>
      </c>
      <c r="F74" s="37">
        <v>-0.55920565332067396</v>
      </c>
      <c r="G74" s="37">
        <f>'[1]Full Data'!I66</f>
        <v>-10.5329</v>
      </c>
      <c r="H74" s="37">
        <v>-10.2639175119035</v>
      </c>
      <c r="I74" s="45">
        <f>'[1]Full Data'!K66</f>
        <v>4.9461000000000004</v>
      </c>
      <c r="J74" s="5">
        <f>'[1]Full Data'!L66-0.082</f>
        <v>0.61326000000000003</v>
      </c>
      <c r="K74" s="5">
        <f>'[1]Full Data'!M66</f>
        <v>1.0773E-2</v>
      </c>
      <c r="L74" s="45">
        <f>'[1]Full Data'!N64</f>
        <v>-4.2782999999999998</v>
      </c>
      <c r="M74" s="5">
        <f>'[1]Full Data'!O66</f>
        <v>5.3769</v>
      </c>
      <c r="N74" s="45">
        <f>'[1]Full Data'!P64</f>
        <v>112.73779999999999</v>
      </c>
      <c r="O74" s="45">
        <f>'[1]Full Data'!Q66</f>
        <v>16.163</v>
      </c>
      <c r="P74" s="46">
        <f t="shared" si="0"/>
        <v>28.104491770501852</v>
      </c>
      <c r="Q74" s="46">
        <f t="shared" si="1"/>
        <v>26.705779739793229</v>
      </c>
    </row>
    <row r="75" spans="1:17" s="4" customFormat="1" ht="19" customHeight="1">
      <c r="A75" s="42" t="str">
        <f>CONCATENATE('[1]Full Data'!D67,"-",'[1]Full Data'!E67,"-",'[1]Full Data'!F67)</f>
        <v>Elq13-1924-60</v>
      </c>
      <c r="B75" s="42">
        <f>'[1]Full Data'!E67</f>
        <v>1924</v>
      </c>
      <c r="C75" s="42">
        <f>'[1]Full Data'!F67</f>
        <v>60</v>
      </c>
      <c r="D75" s="4">
        <f>IF('[1]Full Data'!B67&lt;140201,1,IF('[1]Full Data'!B67&lt;141001,2,IF('[1]Full Data'!B67&lt;150401,3,4)))</f>
        <v>1</v>
      </c>
      <c r="E75" s="37">
        <f>'[1]Full Data'!G67</f>
        <v>-0.70699000000000001</v>
      </c>
      <c r="F75" s="37">
        <v>-0.57754388411275503</v>
      </c>
      <c r="G75" s="37">
        <f>'[1]Full Data'!I67</f>
        <v>-10.504899999999999</v>
      </c>
      <c r="H75" s="37">
        <v>-10.2364007848706</v>
      </c>
      <c r="I75" s="45">
        <f>'[1]Full Data'!K67</f>
        <v>4.9413</v>
      </c>
      <c r="J75" s="5">
        <f>'[1]Full Data'!L67-0.082</f>
        <v>0.5958</v>
      </c>
      <c r="K75" s="5">
        <f>'[1]Full Data'!M67</f>
        <v>1.0274E-2</v>
      </c>
      <c r="L75" s="45">
        <f>'[1]Full Data'!N65</f>
        <v>-3.3407</v>
      </c>
      <c r="M75" s="5">
        <f>'[1]Full Data'!O67</f>
        <v>0.61573999999999995</v>
      </c>
      <c r="N75" s="45">
        <f>'[1]Full Data'!P65</f>
        <v>95.583600000000004</v>
      </c>
      <c r="O75" s="45">
        <f>'[1]Full Data'!Q67</f>
        <v>31.68</v>
      </c>
      <c r="P75" s="46">
        <f t="shared" ref="P75:P147" si="2">(SQRT(40500/(J75-0.167)))-273.15</f>
        <v>34.176580148336143</v>
      </c>
      <c r="Q75" s="46">
        <f t="shared" ref="Q75:Q147" si="3">(SQRT(55500/(J75+0.082-0.078)))-273.15</f>
        <v>31.03882887860658</v>
      </c>
    </row>
    <row r="76" spans="1:17" s="4" customFormat="1" ht="19" customHeight="1">
      <c r="A76" s="42" t="str">
        <f>CONCATENATE('[1]Full Data'!D68,"-",'[1]Full Data'!E68,"-",'[1]Full Data'!F68)</f>
        <v>Elq13-1924-60</v>
      </c>
      <c r="B76" s="42">
        <f>'[1]Full Data'!E68</f>
        <v>1924</v>
      </c>
      <c r="C76" s="42">
        <f>'[1]Full Data'!F68</f>
        <v>60</v>
      </c>
      <c r="D76" s="4">
        <f>IF('[1]Full Data'!B68&lt;140201,1,IF('[1]Full Data'!B68&lt;141001,2,IF('[1]Full Data'!B68&lt;150401,3,4)))</f>
        <v>1</v>
      </c>
      <c r="E76" s="37">
        <f>'[1]Full Data'!G68</f>
        <v>-0.65224000000000004</v>
      </c>
      <c r="F76" s="37">
        <v>-0.52216505698277904</v>
      </c>
      <c r="G76" s="37">
        <f>'[1]Full Data'!I68</f>
        <v>-10.569699999999999</v>
      </c>
      <c r="H76" s="37">
        <v>-10.3000823531468</v>
      </c>
      <c r="I76" s="45">
        <f>'[1]Full Data'!K68</f>
        <v>4.9508000000000001</v>
      </c>
      <c r="J76" s="5">
        <f>'[1]Full Data'!L68-0.082</f>
        <v>0.62070000000000003</v>
      </c>
      <c r="K76" s="5">
        <f>'[1]Full Data'!M68</f>
        <v>1.0113E-2</v>
      </c>
      <c r="L76" s="45">
        <f>'[1]Full Data'!N66</f>
        <v>-2.8380000000000001</v>
      </c>
      <c r="M76" s="5">
        <f>'[1]Full Data'!O68</f>
        <v>1.1696</v>
      </c>
      <c r="N76" s="45">
        <f>'[1]Full Data'!P66</f>
        <v>17.6508</v>
      </c>
      <c r="O76" s="45">
        <f>'[1]Full Data'!Q68</f>
        <v>48.933199999999999</v>
      </c>
      <c r="P76" s="46">
        <f t="shared" si="2"/>
        <v>25.624220482246585</v>
      </c>
      <c r="Q76" s="46">
        <f t="shared" si="3"/>
        <v>24.914832661193543</v>
      </c>
    </row>
    <row r="77" spans="1:17" s="4" customFormat="1" ht="19" customHeight="1">
      <c r="A77" s="42" t="str">
        <f>CONCATENATE('[1]Full Data'!D69,"-",'[1]Full Data'!E69,"-",'[1]Full Data'!F69)</f>
        <v>Elq13-1924-60</v>
      </c>
      <c r="B77" s="42">
        <f>'[1]Full Data'!E69</f>
        <v>1924</v>
      </c>
      <c r="C77" s="42">
        <f>'[1]Full Data'!F69</f>
        <v>60</v>
      </c>
      <c r="D77" s="4">
        <f>IF('[1]Full Data'!B69&lt;140201,1,IF('[1]Full Data'!B69&lt;141001,2,IF('[1]Full Data'!B69&lt;150401,3,4)))</f>
        <v>2</v>
      </c>
      <c r="E77" s="37">
        <f>'[1]Full Data'!G69</f>
        <v>-0.70228000000000002</v>
      </c>
      <c r="F77" s="37">
        <v>-0.57277978775143701</v>
      </c>
      <c r="G77" s="37">
        <f>'[1]Full Data'!I69</f>
        <v>-10.474600000000001</v>
      </c>
      <c r="H77" s="37">
        <v>-10.2066237552599</v>
      </c>
      <c r="I77" s="45">
        <f>'[1]Full Data'!K69</f>
        <v>4.9828000000000001</v>
      </c>
      <c r="J77" s="5">
        <f>'[1]Full Data'!L69-0.082</f>
        <v>0.60745000000000005</v>
      </c>
      <c r="K77" s="5">
        <f>'[1]Full Data'!M69</f>
        <v>1.1279000000000001E-2</v>
      </c>
      <c r="L77" s="45">
        <f>'[1]Full Data'!N67</f>
        <v>-7.5042</v>
      </c>
      <c r="M77" s="5">
        <f>'[1]Full Data'!O69</f>
        <v>0.77281999999999995</v>
      </c>
      <c r="N77" s="45">
        <f>'[1]Full Data'!P67</f>
        <v>33.229199999999999</v>
      </c>
      <c r="O77" s="45">
        <f>'[1]Full Data'!Q69</f>
        <v>81.753699999999995</v>
      </c>
      <c r="P77" s="46">
        <f t="shared" si="2"/>
        <v>30.084914426553041</v>
      </c>
      <c r="Q77" s="46">
        <f t="shared" si="3"/>
        <v>28.12702687269865</v>
      </c>
    </row>
    <row r="78" spans="1:17" s="4" customFormat="1" ht="19" customHeight="1">
      <c r="A78" s="42" t="str">
        <f>CONCATENATE('[1]Full Data'!D70,"-",'[1]Full Data'!E70,"-",'[1]Full Data'!F70)</f>
        <v>Elq13-1924-60</v>
      </c>
      <c r="B78" s="42">
        <f>'[1]Full Data'!E70</f>
        <v>1924</v>
      </c>
      <c r="C78" s="42">
        <f>'[1]Full Data'!F70</f>
        <v>60</v>
      </c>
      <c r="D78" s="4">
        <f>IF('[1]Full Data'!B70&lt;140201,1,IF('[1]Full Data'!B70&lt;141001,2,IF('[1]Full Data'!B70&lt;150401,3,4)))</f>
        <v>2</v>
      </c>
      <c r="E78" s="37">
        <f>'[1]Full Data'!G70</f>
        <v>-0.73436000000000001</v>
      </c>
      <c r="F78" s="37">
        <v>-0.60522824025060795</v>
      </c>
      <c r="G78" s="37">
        <f>'[1]Full Data'!I70</f>
        <v>-10.472300000000001</v>
      </c>
      <c r="H78" s="37">
        <v>-10.2043634526822</v>
      </c>
      <c r="I78" s="45">
        <f>'[1]Full Data'!K70</f>
        <v>4.9527999999999999</v>
      </c>
      <c r="J78" s="5">
        <f>'[1]Full Data'!L70-0.082</f>
        <v>0.60727000000000009</v>
      </c>
      <c r="K78" s="5">
        <f>'[1]Full Data'!M70</f>
        <v>9.6191999999999996E-3</v>
      </c>
      <c r="L78" s="45">
        <f>'[1]Full Data'!N68</f>
        <v>-7.0846</v>
      </c>
      <c r="M78" s="5">
        <f>'[1]Full Data'!O70</f>
        <v>0.41460000000000002</v>
      </c>
      <c r="N78" s="45">
        <f>'[1]Full Data'!P68</f>
        <v>50.427799999999998</v>
      </c>
      <c r="O78" s="45">
        <f>'[1]Full Data'!Q70</f>
        <v>34.772300000000001</v>
      </c>
      <c r="P78" s="46">
        <f t="shared" si="2"/>
        <v>30.146895377879673</v>
      </c>
      <c r="Q78" s="46">
        <f t="shared" si="3"/>
        <v>28.171381963879867</v>
      </c>
    </row>
    <row r="79" spans="1:17" s="4" customFormat="1" ht="19" customHeight="1">
      <c r="A79" s="42" t="str">
        <f>CONCATENATE('[1]Full Data'!D71,"-",'[1]Full Data'!E71,"-",'[1]Full Data'!F71)</f>
        <v>Elq13-1924-80</v>
      </c>
      <c r="B79" s="42">
        <f>'[1]Full Data'!E71</f>
        <v>1924</v>
      </c>
      <c r="C79" s="42">
        <f>'[1]Full Data'!F71</f>
        <v>80</v>
      </c>
      <c r="D79" s="4">
        <f>IF('[1]Full Data'!B71&lt;140201,1,IF('[1]Full Data'!B71&lt;141001,2,IF('[1]Full Data'!B71&lt;150401,3,4)))</f>
        <v>2</v>
      </c>
      <c r="E79" s="37">
        <f>'[1]Full Data'!G71</f>
        <v>-1.6930000000000001</v>
      </c>
      <c r="F79" s="37">
        <v>-1.5748786300201101</v>
      </c>
      <c r="G79" s="37">
        <f>'[1]Full Data'!I71</f>
        <v>-10.8765</v>
      </c>
      <c r="H79" s="37">
        <v>-10.601587062208001</v>
      </c>
      <c r="I79" s="45">
        <f>'[1]Full Data'!K71</f>
        <v>3.5766</v>
      </c>
      <c r="J79" s="5">
        <f>'[1]Full Data'!L71-0.082</f>
        <v>0.58504</v>
      </c>
      <c r="K79" s="5">
        <f>'[1]Full Data'!M71</f>
        <v>1.0413E-2</v>
      </c>
      <c r="L79" s="45">
        <f>'[1]Full Data'!N69</f>
        <v>-7.2876000000000003</v>
      </c>
      <c r="M79" s="5">
        <f>'[1]Full Data'!O71</f>
        <v>0.40155000000000002</v>
      </c>
      <c r="N79" s="45">
        <f>'[1]Full Data'!P69</f>
        <v>83.447000000000003</v>
      </c>
      <c r="O79" s="45">
        <f>'[1]Full Data'!Q71</f>
        <v>14.0954</v>
      </c>
      <c r="P79" s="46">
        <f t="shared" si="2"/>
        <v>38.106616434926877</v>
      </c>
      <c r="Q79" s="46">
        <f t="shared" si="3"/>
        <v>33.804565901271815</v>
      </c>
    </row>
    <row r="80" spans="1:17" s="4" customFormat="1" ht="19" customHeight="1">
      <c r="A80" s="42" t="str">
        <f>CONCATENATE('[1]Full Data'!D72,"-",'[1]Full Data'!E72,"-",'[1]Full Data'!F72)</f>
        <v>Elq13-1924-80</v>
      </c>
      <c r="B80" s="42">
        <f>'[1]Full Data'!E72</f>
        <v>1924</v>
      </c>
      <c r="C80" s="42">
        <f>'[1]Full Data'!F72</f>
        <v>80</v>
      </c>
      <c r="D80" s="4">
        <f>IF('[1]Full Data'!B72&lt;140201,1,IF('[1]Full Data'!B72&lt;141001,2,IF('[1]Full Data'!B72&lt;150401,3,4)))</f>
        <v>2</v>
      </c>
      <c r="E80" s="37">
        <f>'[1]Full Data'!G72</f>
        <v>-1.6856</v>
      </c>
      <c r="F80" s="37">
        <v>-1.5673936378600699</v>
      </c>
      <c r="G80" s="37">
        <f>'[1]Full Data'!I72</f>
        <v>-11.0204</v>
      </c>
      <c r="H80" s="37">
        <v>-10.7430033843524</v>
      </c>
      <c r="I80" s="45">
        <f>'[1]Full Data'!K72</f>
        <v>3.4457</v>
      </c>
      <c r="J80" s="5">
        <f>'[1]Full Data'!L72-0.082</f>
        <v>0.59594000000000003</v>
      </c>
      <c r="K80" s="5">
        <f>'[1]Full Data'!M72</f>
        <v>1.0166E-2</v>
      </c>
      <c r="L80" s="45">
        <f>'[1]Full Data'!N70</f>
        <v>-7.6384999999999996</v>
      </c>
      <c r="M80" s="5">
        <f>'[1]Full Data'!O72</f>
        <v>0.62617</v>
      </c>
      <c r="N80" s="45">
        <f>'[1]Full Data'!P70</f>
        <v>36.364199999999997</v>
      </c>
      <c r="O80" s="45">
        <f>'[1]Full Data'!Q72</f>
        <v>44.862200000000001</v>
      </c>
      <c r="P80" s="46">
        <f t="shared" si="2"/>
        <v>34.126422512604051</v>
      </c>
      <c r="Q80" s="46">
        <f t="shared" si="3"/>
        <v>31.003334561849783</v>
      </c>
    </row>
    <row r="81" spans="1:17" s="4" customFormat="1" ht="19" customHeight="1">
      <c r="A81" s="42" t="str">
        <f>CONCATENATE('[1]Full Data'!D73,"-",'[1]Full Data'!E73,"-",'[1]Full Data'!F73)</f>
        <v>Elq13-1924-80</v>
      </c>
      <c r="B81" s="42">
        <f>'[1]Full Data'!E73</f>
        <v>1924</v>
      </c>
      <c r="C81" s="42">
        <f>'[1]Full Data'!F73</f>
        <v>80</v>
      </c>
      <c r="D81" s="4">
        <f>IF('[1]Full Data'!B73&lt;140201,1,IF('[1]Full Data'!B73&lt;141001,2,IF('[1]Full Data'!B73&lt;150401,3,4)))</f>
        <v>2</v>
      </c>
      <c r="E81" s="37">
        <f>'[1]Full Data'!G73</f>
        <v>-1.7009000000000001</v>
      </c>
      <c r="F81" s="37">
        <v>-1.58286936489366</v>
      </c>
      <c r="G81" s="37">
        <f>'[1]Full Data'!I73</f>
        <v>-10.9466</v>
      </c>
      <c r="H81" s="37">
        <v>-10.670477153815501</v>
      </c>
      <c r="I81" s="45">
        <f>'[1]Full Data'!K73</f>
        <v>3.5205000000000002</v>
      </c>
      <c r="J81" s="5">
        <f>'[1]Full Data'!L73-0.082</f>
        <v>0.61032000000000008</v>
      </c>
      <c r="K81" s="5">
        <f>'[1]Full Data'!M73</f>
        <v>1.1277000000000001E-2</v>
      </c>
      <c r="L81" s="45">
        <f>'[1]Full Data'!N71</f>
        <v>-8.4655000000000005</v>
      </c>
      <c r="M81" s="5">
        <f>'[1]Full Data'!O73</f>
        <v>0.42464000000000002</v>
      </c>
      <c r="N81" s="45">
        <f>'[1]Full Data'!P71</f>
        <v>13.8513</v>
      </c>
      <c r="O81" s="45">
        <f>'[1]Full Data'!Q73</f>
        <v>12.883100000000001</v>
      </c>
      <c r="P81" s="46">
        <f t="shared" si="2"/>
        <v>29.101767590297129</v>
      </c>
      <c r="Q81" s="46">
        <f t="shared" si="3"/>
        <v>27.422445119214728</v>
      </c>
    </row>
    <row r="82" spans="1:17" s="4" customFormat="1" ht="19" customHeight="1">
      <c r="A82" s="42" t="str">
        <f>CONCATENATE('[1]Full Data'!D74,"-",'[1]Full Data'!E74,"-",'[1]Full Data'!F74)</f>
        <v>Elq13-1924-80</v>
      </c>
      <c r="B82" s="42">
        <f>'[1]Full Data'!E74</f>
        <v>1924</v>
      </c>
      <c r="C82" s="42">
        <f>'[1]Full Data'!F74</f>
        <v>80</v>
      </c>
      <c r="D82" s="4">
        <f>IF('[1]Full Data'!B74&lt;140201,1,IF('[1]Full Data'!B74&lt;141001,2,IF('[1]Full Data'!B74&lt;150401,3,4)))</f>
        <v>2</v>
      </c>
      <c r="E82" s="37">
        <f>'[1]Full Data'!G74</f>
        <v>-1.7253000000000001</v>
      </c>
      <c r="F82" s="37">
        <v>-1.60754960931323</v>
      </c>
      <c r="G82" s="37">
        <f>'[1]Full Data'!I74</f>
        <v>-10.680899999999999</v>
      </c>
      <c r="H82" s="37">
        <v>-10.409363069077701</v>
      </c>
      <c r="I82" s="45">
        <f>'[1]Full Data'!K74</f>
        <v>3.7677</v>
      </c>
      <c r="J82" s="5">
        <f>'[1]Full Data'!L74-0.082</f>
        <v>0.60710000000000008</v>
      </c>
      <c r="K82" s="5">
        <f>'[1]Full Data'!M74</f>
        <v>1.0621E-2</v>
      </c>
      <c r="L82" s="45">
        <f>'[1]Full Data'!N72</f>
        <v>-8.5310000000000006</v>
      </c>
      <c r="M82" s="5">
        <f>'[1]Full Data'!O74</f>
        <v>0.44801999999999997</v>
      </c>
      <c r="N82" s="45">
        <f>'[1]Full Data'!P72</f>
        <v>44.313200000000002</v>
      </c>
      <c r="O82" s="45">
        <f>'[1]Full Data'!Q74</f>
        <v>31.413900000000002</v>
      </c>
      <c r="P82" s="46">
        <f t="shared" si="2"/>
        <v>30.205467854628637</v>
      </c>
      <c r="Q82" s="46">
        <f t="shared" si="3"/>
        <v>28.213290876434257</v>
      </c>
    </row>
    <row r="83" spans="1:17" s="4" customFormat="1" ht="19" customHeight="1">
      <c r="A83" s="42" t="str">
        <f>CONCATENATE('[1]Full Data'!D75,"-",'[1]Full Data'!E75,"-",'[1]Full Data'!F75)</f>
        <v>Elq13-1924-80</v>
      </c>
      <c r="B83" s="42">
        <f>'[1]Full Data'!E75</f>
        <v>1924</v>
      </c>
      <c r="C83" s="42">
        <f>'[1]Full Data'!F75</f>
        <v>80</v>
      </c>
      <c r="D83" s="4">
        <f>IF('[1]Full Data'!B75&lt;140201,1,IF('[1]Full Data'!B75&lt;141001,2,IF('[1]Full Data'!B75&lt;150401,3,4)))</f>
        <v>2</v>
      </c>
      <c r="E83" s="37">
        <f>'[1]Full Data'!G75</f>
        <v>-1.6309</v>
      </c>
      <c r="F83" s="37">
        <v>-1.51206538500145</v>
      </c>
      <c r="G83" s="37">
        <f>'[1]Full Data'!I75</f>
        <v>-10.992800000000001</v>
      </c>
      <c r="H83" s="37">
        <v>-10.7158797534199</v>
      </c>
      <c r="I83" s="45">
        <f>'[1]Full Data'!K75</f>
        <v>3.5076000000000001</v>
      </c>
      <c r="J83" s="5">
        <f>'[1]Full Data'!L75-0.082</f>
        <v>0.57468000000000008</v>
      </c>
      <c r="K83" s="5">
        <f>'[1]Full Data'!M75</f>
        <v>1.1127E-2</v>
      </c>
      <c r="L83" s="45">
        <f>'[1]Full Data'!N73</f>
        <v>-8.5829000000000004</v>
      </c>
      <c r="M83" s="5">
        <f>'[1]Full Data'!O75</f>
        <v>0.48115000000000002</v>
      </c>
      <c r="N83" s="45">
        <f>'[1]Full Data'!P73</f>
        <v>12.4879</v>
      </c>
      <c r="O83" s="45">
        <f>'[1]Full Data'!Q75</f>
        <v>21.3657</v>
      </c>
      <c r="P83" s="46">
        <f t="shared" si="2"/>
        <v>42.036645757795782</v>
      </c>
      <c r="Q83" s="46">
        <f t="shared" si="3"/>
        <v>36.540052130750269</v>
      </c>
    </row>
    <row r="84" spans="1:17" s="4" customFormat="1" ht="19" customHeight="1">
      <c r="A84" s="42" t="str">
        <f>CONCATENATE('[1]Full Data'!D76,"-",'[1]Full Data'!E76,"-",'[1]Full Data'!F76)</f>
        <v>Elq13-1924-100</v>
      </c>
      <c r="B84" s="42">
        <f>'[1]Full Data'!E76</f>
        <v>1924</v>
      </c>
      <c r="C84" s="42">
        <f>'[1]Full Data'!F76</f>
        <v>100</v>
      </c>
      <c r="D84" s="4">
        <f>IF('[1]Full Data'!B76&lt;140201,1,IF('[1]Full Data'!B76&lt;141001,2,IF('[1]Full Data'!B76&lt;150401,3,4)))</f>
        <v>2</v>
      </c>
      <c r="E84" s="37">
        <f>'[1]Full Data'!G76</f>
        <v>-2.3498999999999999</v>
      </c>
      <c r="F84" s="37">
        <v>-2.2393234070371202</v>
      </c>
      <c r="G84" s="37">
        <f>'[1]Full Data'!I76</f>
        <v>-11.274699999999999</v>
      </c>
      <c r="H84" s="37">
        <v>-10.992914230226701</v>
      </c>
      <c r="I84" s="45">
        <f>'[1]Full Data'!K76</f>
        <v>2.5417999999999998</v>
      </c>
      <c r="J84" s="5">
        <f>'[1]Full Data'!L76-0.082</f>
        <v>0.60504000000000002</v>
      </c>
      <c r="K84" s="5">
        <f>'[1]Full Data'!M76</f>
        <v>1.1158E-2</v>
      </c>
      <c r="L84" s="45">
        <f>'[1]Full Data'!N74</f>
        <v>-8.0275999999999996</v>
      </c>
      <c r="M84" s="5">
        <f>'[1]Full Data'!O76</f>
        <v>0.52519000000000005</v>
      </c>
      <c r="N84" s="45">
        <f>'[1]Full Data'!P74</f>
        <v>31.538900000000002</v>
      </c>
      <c r="O84" s="45">
        <f>'[1]Full Data'!Q76</f>
        <v>25.029499999999999</v>
      </c>
      <c r="P84" s="46">
        <f t="shared" si="2"/>
        <v>30.917936216100088</v>
      </c>
      <c r="Q84" s="46">
        <f t="shared" si="3"/>
        <v>28.722522054898377</v>
      </c>
    </row>
    <row r="85" spans="1:17" s="4" customFormat="1" ht="19" customHeight="1">
      <c r="A85" s="42" t="str">
        <f>CONCATENATE('[1]Full Data'!D77,"-",'[1]Full Data'!E77,"-",'[1]Full Data'!F77)</f>
        <v>Elq13-1924-100</v>
      </c>
      <c r="B85" s="42">
        <f>'[1]Full Data'!E77</f>
        <v>1924</v>
      </c>
      <c r="C85" s="42">
        <f>'[1]Full Data'!F77</f>
        <v>100</v>
      </c>
      <c r="D85" s="4">
        <f>IF('[1]Full Data'!B77&lt;140201,1,IF('[1]Full Data'!B77&lt;141001,2,IF('[1]Full Data'!B77&lt;150401,3,4)))</f>
        <v>2</v>
      </c>
      <c r="E85" s="37">
        <f>'[1]Full Data'!G77</f>
        <v>-2.3243</v>
      </c>
      <c r="F85" s="37">
        <v>-2.2134293801051101</v>
      </c>
      <c r="G85" s="37">
        <f>'[1]Full Data'!I77</f>
        <v>-11.499599999999999</v>
      </c>
      <c r="H85" s="37">
        <v>-11.213932512716401</v>
      </c>
      <c r="I85" s="45">
        <f>'[1]Full Data'!K77</f>
        <v>2.3132999999999999</v>
      </c>
      <c r="J85" s="5">
        <f>'[1]Full Data'!L77-0.082</f>
        <v>0.58202000000000009</v>
      </c>
      <c r="K85" s="5">
        <f>'[1]Full Data'!M77</f>
        <v>1.0952999999999999E-2</v>
      </c>
      <c r="L85" s="45">
        <f>'[1]Full Data'!N75</f>
        <v>-8.6190999999999995</v>
      </c>
      <c r="M85" s="5">
        <f>'[1]Full Data'!O77</f>
        <v>0.61060999999999999</v>
      </c>
      <c r="N85" s="45">
        <f>'[1]Full Data'!P75</f>
        <v>20.9437</v>
      </c>
      <c r="O85" s="45">
        <f>'[1]Full Data'!Q77</f>
        <v>36.722700000000003</v>
      </c>
      <c r="P85" s="46">
        <f t="shared" si="2"/>
        <v>39.237033217579096</v>
      </c>
      <c r="Q85" s="46">
        <f t="shared" si="3"/>
        <v>34.59448053787338</v>
      </c>
    </row>
    <row r="86" spans="1:17" s="4" customFormat="1" ht="19" customHeight="1">
      <c r="A86" s="42" t="str">
        <f>CONCATENATE('[1]Full Data'!D78,"-",'[1]Full Data'!E78,"-",'[1]Full Data'!F78)</f>
        <v>Elq13-1924-100</v>
      </c>
      <c r="B86" s="42">
        <f>'[1]Full Data'!E78</f>
        <v>1924</v>
      </c>
      <c r="C86" s="42">
        <f>'[1]Full Data'!F78</f>
        <v>100</v>
      </c>
      <c r="D86" s="4">
        <f>IF('[1]Full Data'!B78&lt;140201,1,IF('[1]Full Data'!B78&lt;141001,2,IF('[1]Full Data'!B78&lt;150401,3,4)))</f>
        <v>2</v>
      </c>
      <c r="E86" s="37">
        <f>'[1]Full Data'!G78</f>
        <v>-2.3643000000000001</v>
      </c>
      <c r="F86" s="37">
        <v>-2.2538887971863701</v>
      </c>
      <c r="G86" s="37">
        <f>'[1]Full Data'!I78</f>
        <v>-11.409000000000001</v>
      </c>
      <c r="H86" s="37">
        <v>-11.1248962459598</v>
      </c>
      <c r="I86" s="45">
        <f>'[1]Full Data'!K78</f>
        <v>2.3853</v>
      </c>
      <c r="J86" s="5">
        <f>'[1]Full Data'!L78-0.082</f>
        <v>0.60074000000000005</v>
      </c>
      <c r="K86" s="5">
        <f>'[1]Full Data'!M78</f>
        <v>1.0315E-2</v>
      </c>
      <c r="L86" s="45">
        <f>'[1]Full Data'!N76</f>
        <v>-9.1431000000000004</v>
      </c>
      <c r="M86" s="5">
        <f>'[1]Full Data'!O78</f>
        <v>0.56533</v>
      </c>
      <c r="N86" s="45">
        <f>'[1]Full Data'!P76</f>
        <v>23.281400000000001</v>
      </c>
      <c r="O86" s="45">
        <f>'[1]Full Data'!Q78</f>
        <v>8.2010000000000005</v>
      </c>
      <c r="P86" s="46">
        <f t="shared" si="2"/>
        <v>32.421449317028362</v>
      </c>
      <c r="Q86" s="46">
        <f t="shared" si="3"/>
        <v>29.79385234950189</v>
      </c>
    </row>
    <row r="87" spans="1:17" s="4" customFormat="1" ht="19" customHeight="1">
      <c r="A87" s="42" t="str">
        <f>CONCATENATE('[1]Full Data'!D79,"-",'[1]Full Data'!E79,"-",'[1]Full Data'!F79)</f>
        <v>Elq13-1924-100</v>
      </c>
      <c r="B87" s="42">
        <f>'[1]Full Data'!E79</f>
        <v>1924</v>
      </c>
      <c r="C87" s="42">
        <f>'[1]Full Data'!F79</f>
        <v>100</v>
      </c>
      <c r="D87" s="4">
        <f>IF('[1]Full Data'!B79&lt;140201,1,IF('[1]Full Data'!B79&lt;141001,2,IF('[1]Full Data'!B79&lt;150401,3,4)))</f>
        <v>2</v>
      </c>
      <c r="E87" s="37">
        <f>'[1]Full Data'!G79</f>
        <v>-2.3847999999999998</v>
      </c>
      <c r="F87" s="37">
        <v>-2.2746242484405199</v>
      </c>
      <c r="G87" s="37">
        <f>'[1]Full Data'!I79</f>
        <v>-11.244899999999999</v>
      </c>
      <c r="H87" s="37">
        <v>-10.9636285707416</v>
      </c>
      <c r="I87" s="45">
        <f>'[1]Full Data'!K79</f>
        <v>2.5198</v>
      </c>
      <c r="J87" s="5">
        <f>'[1]Full Data'!L79-0.082</f>
        <v>0.58520000000000005</v>
      </c>
      <c r="K87" s="5">
        <f>'[1]Full Data'!M79</f>
        <v>9.8098000000000005E-3</v>
      </c>
      <c r="L87" s="45">
        <f>'[1]Full Data'!N77</f>
        <v>-9.5085999999999995</v>
      </c>
      <c r="M87" s="5">
        <f>'[1]Full Data'!O79</f>
        <v>0.49486999999999998</v>
      </c>
      <c r="N87" s="45">
        <f>'[1]Full Data'!P77</f>
        <v>34.5105</v>
      </c>
      <c r="O87" s="45">
        <f>'[1]Full Data'!Q79</f>
        <v>20.284099999999999</v>
      </c>
      <c r="P87" s="46">
        <f t="shared" si="2"/>
        <v>38.047068583523924</v>
      </c>
      <c r="Q87" s="46">
        <f t="shared" si="3"/>
        <v>33.762885601547907</v>
      </c>
    </row>
    <row r="88" spans="1:17" s="4" customFormat="1" ht="19" customHeight="1">
      <c r="A88" s="42" t="str">
        <f>CONCATENATE('[1]Full Data'!D80,"-",'[1]Full Data'!E80,"-",'[1]Full Data'!F80)</f>
        <v>Elq13-2100-50</v>
      </c>
      <c r="B88" s="42">
        <f>'[1]Full Data'!E80</f>
        <v>2100</v>
      </c>
      <c r="C88" s="42">
        <f>'[1]Full Data'!F80</f>
        <v>50</v>
      </c>
      <c r="D88" s="4">
        <f>IF('[1]Full Data'!B80&lt;140201,1,IF('[1]Full Data'!B80&lt;141001,2,IF('[1]Full Data'!B80&lt;150401,3,4)))</f>
        <v>2</v>
      </c>
      <c r="E88" s="37">
        <f>'[1]Full Data'!G80</f>
        <v>9.9886000000000003E-2</v>
      </c>
      <c r="F88" s="37">
        <v>0.23859943130873201</v>
      </c>
      <c r="G88" s="37">
        <f>'[1]Full Data'!I80</f>
        <v>-11.8803</v>
      </c>
      <c r="H88" s="37">
        <v>-11.5880617263395</v>
      </c>
      <c r="I88" s="45">
        <f>'[1]Full Data'!K80</f>
        <v>4.3072999999999997</v>
      </c>
      <c r="J88" s="5">
        <f>'[1]Full Data'!L80-0.082</f>
        <v>0.59940000000000004</v>
      </c>
      <c r="K88" s="5">
        <f>'[1]Full Data'!M80</f>
        <v>1.0685999999999999E-2</v>
      </c>
      <c r="L88" s="45">
        <f>'[1]Full Data'!N78</f>
        <v>-9.3722999999999992</v>
      </c>
      <c r="M88" s="5">
        <f>'[1]Full Data'!O80</f>
        <v>0.46531</v>
      </c>
      <c r="N88" s="45">
        <f>'[1]Full Data'!P78</f>
        <v>6.1948999999999996</v>
      </c>
      <c r="O88" s="45">
        <f>'[1]Full Data'!Q80</f>
        <v>20.287099999999999</v>
      </c>
      <c r="P88" s="46">
        <f t="shared" si="2"/>
        <v>32.894563332868131</v>
      </c>
      <c r="Q88" s="46">
        <f t="shared" si="3"/>
        <v>30.130046944039009</v>
      </c>
    </row>
    <row r="89" spans="1:17" s="4" customFormat="1" ht="19" customHeight="1">
      <c r="A89" s="42" t="str">
        <f>CONCATENATE('[1]Full Data'!D81,"-",'[1]Full Data'!E81,"-",'[1]Full Data'!F81)</f>
        <v>Elq13-2100-50</v>
      </c>
      <c r="B89" s="42">
        <f>'[1]Full Data'!E81</f>
        <v>2100</v>
      </c>
      <c r="C89" s="42">
        <f>'[1]Full Data'!F81</f>
        <v>50</v>
      </c>
      <c r="D89" s="4">
        <f>IF('[1]Full Data'!B81&lt;140201,1,IF('[1]Full Data'!B81&lt;141001,2,IF('[1]Full Data'!B81&lt;150401,3,4)))</f>
        <v>2</v>
      </c>
      <c r="E89" s="37">
        <f>'[1]Full Data'!G81</f>
        <v>9.3745999999999996E-2</v>
      </c>
      <c r="F89" s="37">
        <v>0.232388910786759</v>
      </c>
      <c r="G89" s="37">
        <f>'[1]Full Data'!I81</f>
        <v>-11.6493</v>
      </c>
      <c r="H89" s="37">
        <v>-11.3610487283176</v>
      </c>
      <c r="I89" s="45">
        <f>'[1]Full Data'!K81</f>
        <v>4.4318</v>
      </c>
      <c r="J89" s="5">
        <f>'[1]Full Data'!L81-0.082</f>
        <v>0.61040000000000005</v>
      </c>
      <c r="K89" s="5">
        <f>'[1]Full Data'!M81</f>
        <v>1.094E-2</v>
      </c>
      <c r="L89" s="45">
        <f>'[1]Full Data'!N79</f>
        <v>-9.1136999999999997</v>
      </c>
      <c r="M89" s="5">
        <f>'[1]Full Data'!O81</f>
        <v>0.76200000000000001</v>
      </c>
      <c r="N89" s="45">
        <f>'[1]Full Data'!P79</f>
        <v>18.57</v>
      </c>
      <c r="O89" s="45">
        <f>'[1]Full Data'!Q81</f>
        <v>34.943399999999997</v>
      </c>
      <c r="P89" s="46">
        <f t="shared" si="2"/>
        <v>29.07449962438028</v>
      </c>
      <c r="Q89" s="46">
        <f t="shared" si="3"/>
        <v>27.402875963614747</v>
      </c>
    </row>
    <row r="90" spans="1:17" s="4" customFormat="1" ht="19" customHeight="1">
      <c r="A90" s="42" t="str">
        <f>CONCATENATE('[1]Full Data'!D82,"-",'[1]Full Data'!E82,"-",'[1]Full Data'!F82)</f>
        <v>Elq13-2100-50</v>
      </c>
      <c r="B90" s="42">
        <f>'[1]Full Data'!E82</f>
        <v>2100</v>
      </c>
      <c r="C90" s="42">
        <f>'[1]Full Data'!F82</f>
        <v>50</v>
      </c>
      <c r="D90" s="4">
        <f>IF('[1]Full Data'!B82&lt;140201,1,IF('[1]Full Data'!B82&lt;141001,2,IF('[1]Full Data'!B82&lt;150401,3,4)))</f>
        <v>2</v>
      </c>
      <c r="E90" s="37">
        <f>'[1]Full Data'!G82</f>
        <v>0.1242</v>
      </c>
      <c r="F90" s="37">
        <v>0.26319268798157702</v>
      </c>
      <c r="G90" s="37">
        <f>'[1]Full Data'!I82</f>
        <v>-11.8118</v>
      </c>
      <c r="H90" s="37">
        <v>-11.5207440191339</v>
      </c>
      <c r="I90" s="45">
        <f>'[1]Full Data'!K82</f>
        <v>4.4039999999999999</v>
      </c>
      <c r="J90" s="5">
        <f>'[1]Full Data'!L82-0.082</f>
        <v>0.60184000000000004</v>
      </c>
      <c r="K90" s="5">
        <f>'[1]Full Data'!M82</f>
        <v>1.2801E-2</v>
      </c>
      <c r="L90" s="45">
        <f>'[1]Full Data'!N80</f>
        <v>-10.403700000000001</v>
      </c>
      <c r="M90" s="5">
        <f>'[1]Full Data'!O82</f>
        <v>0.1457</v>
      </c>
      <c r="N90" s="45">
        <f>'[1]Full Data'!P80</f>
        <v>19.809100000000001</v>
      </c>
      <c r="O90" s="45">
        <f>'[1]Full Data'!Q82</f>
        <v>15.807700000000001</v>
      </c>
      <c r="P90" s="46">
        <f t="shared" si="2"/>
        <v>32.034707714576371</v>
      </c>
      <c r="Q90" s="46">
        <f t="shared" si="3"/>
        <v>29.51870574563759</v>
      </c>
    </row>
    <row r="91" spans="1:17" s="4" customFormat="1" ht="19" customHeight="1">
      <c r="A91" s="7" t="str">
        <f>CONCATENATE('[1]Full Data'!D83,"-",'[1]Full Data'!E83,"-",'[1]Full Data'!F83)</f>
        <v>Elq13-2300-50</v>
      </c>
      <c r="B91" s="7">
        <f>'[1]Full Data'!E83</f>
        <v>2300</v>
      </c>
      <c r="C91" s="7">
        <f>'[1]Full Data'!F83</f>
        <v>50</v>
      </c>
      <c r="D91" s="7">
        <f>IF('[1]Full Data'!B83&lt;140201,1,IF('[1]Full Data'!B83&lt;141001,2,IF('[1]Full Data'!B83&lt;150401,3,4)))</f>
        <v>2</v>
      </c>
      <c r="E91" s="40">
        <f>'[1]Full Data'!G83</f>
        <v>0.10518</v>
      </c>
      <c r="F91" s="40">
        <v>0.24395423515943701</v>
      </c>
      <c r="G91" s="40">
        <f>'[1]Full Data'!I83</f>
        <v>-13.7614</v>
      </c>
      <c r="H91" s="40">
        <v>-13.4366944128288</v>
      </c>
      <c r="I91" s="49">
        <f>'[1]Full Data'!K83</f>
        <v>2.3956</v>
      </c>
      <c r="J91" s="9">
        <f>'[1]Full Data'!L83-0.082</f>
        <v>0.62799000000000005</v>
      </c>
      <c r="K91" s="9">
        <f>'[1]Full Data'!M83</f>
        <v>1.0659999999999999E-2</v>
      </c>
      <c r="L91" s="49">
        <f>'[1]Full Data'!N81</f>
        <v>-9.6479999999999997</v>
      </c>
      <c r="M91" s="9">
        <f>'[1]Full Data'!O83</f>
        <v>0.49863000000000002</v>
      </c>
      <c r="N91" s="49">
        <f>'[1]Full Data'!P81</f>
        <v>34.817500000000003</v>
      </c>
      <c r="O91" s="49">
        <f>'[1]Full Data'!Q83</f>
        <v>24.162400000000002</v>
      </c>
      <c r="P91" s="50">
        <f t="shared" si="2"/>
        <v>23.252429666781268</v>
      </c>
      <c r="Q91" s="50">
        <f t="shared" si="3"/>
        <v>23.190758619312987</v>
      </c>
    </row>
    <row r="92" spans="1:17" s="4" customFormat="1" ht="19" customHeight="1">
      <c r="A92" s="42"/>
      <c r="B92" s="42"/>
      <c r="C92" s="42"/>
      <c r="E92" s="37"/>
      <c r="F92" s="37"/>
      <c r="G92" s="37"/>
      <c r="H92" s="37"/>
      <c r="I92" s="45"/>
      <c r="J92" s="5"/>
      <c r="K92" s="5"/>
      <c r="L92" s="45"/>
      <c r="M92" s="5"/>
      <c r="N92" s="45"/>
      <c r="O92" s="45"/>
      <c r="P92" s="46"/>
      <c r="Q92" s="46"/>
    </row>
    <row r="93" spans="1:17" s="4" customFormat="1" ht="19" customHeight="1">
      <c r="A93" s="268" t="s">
        <v>159</v>
      </c>
      <c r="B93" s="268"/>
      <c r="C93" s="268"/>
      <c r="D93" s="268"/>
      <c r="E93" s="268"/>
      <c r="F93" s="268"/>
      <c r="G93" s="268"/>
      <c r="H93" s="268"/>
      <c r="I93" s="268"/>
      <c r="J93" s="268"/>
      <c r="K93" s="268"/>
      <c r="L93" s="268"/>
      <c r="M93" s="268"/>
      <c r="N93" s="268"/>
      <c r="O93" s="268"/>
      <c r="P93" s="268"/>
      <c r="Q93" s="268"/>
    </row>
    <row r="94" spans="1:17" s="4" customFormat="1" ht="40" customHeight="1">
      <c r="A94" s="2" t="s">
        <v>22</v>
      </c>
      <c r="B94" s="2" t="s">
        <v>5</v>
      </c>
      <c r="C94" s="2" t="s">
        <v>25</v>
      </c>
      <c r="D94" s="2" t="s">
        <v>142</v>
      </c>
      <c r="E94" s="41" t="s">
        <v>143</v>
      </c>
      <c r="F94" s="41" t="s">
        <v>144</v>
      </c>
      <c r="G94" s="41" t="s">
        <v>145</v>
      </c>
      <c r="H94" s="41" t="s">
        <v>146</v>
      </c>
      <c r="I94" s="41" t="s">
        <v>147</v>
      </c>
      <c r="J94" s="41" t="s">
        <v>148</v>
      </c>
      <c r="K94" s="41" t="s">
        <v>149</v>
      </c>
      <c r="L94" s="41" t="s">
        <v>150</v>
      </c>
      <c r="M94" s="41" t="s">
        <v>151</v>
      </c>
      <c r="N94" s="41" t="s">
        <v>152</v>
      </c>
      <c r="O94" s="41" t="s">
        <v>153</v>
      </c>
      <c r="P94" s="41" t="s">
        <v>154</v>
      </c>
      <c r="Q94" s="41" t="s">
        <v>155</v>
      </c>
    </row>
    <row r="95" spans="1:17" s="4" customFormat="1" ht="19" customHeight="1">
      <c r="A95" s="42" t="str">
        <f>CONCATENATE('[1]Full Data'!D84,"-",'[1]Full Data'!E84,"-",'[1]Full Data'!F84)</f>
        <v>Elq13-2300-50</v>
      </c>
      <c r="B95" s="42">
        <f>'[1]Full Data'!E84</f>
        <v>2300</v>
      </c>
      <c r="C95" s="42">
        <f>'[1]Full Data'!F84</f>
        <v>50</v>
      </c>
      <c r="D95" s="4">
        <f>IF('[1]Full Data'!B84&lt;140201,1,IF('[1]Full Data'!B84&lt;141001,2,IF('[1]Full Data'!B84&lt;150401,3,4)))</f>
        <v>3</v>
      </c>
      <c r="E95" s="37">
        <f>'[1]Full Data'!G84</f>
        <v>9.3678999999999998E-2</v>
      </c>
      <c r="F95" s="37">
        <v>0.24068999999999999</v>
      </c>
      <c r="G95" s="37">
        <f>'[1]Full Data'!I84</f>
        <v>-13.763299999999999</v>
      </c>
      <c r="H95" s="37">
        <v>-13.439500000000001</v>
      </c>
      <c r="I95" s="45">
        <f>'[1]Full Data'!K84</f>
        <v>2.3656999999999999</v>
      </c>
      <c r="J95" s="5">
        <f>'[1]Full Data'!L84-0.082</f>
        <v>0.62199000000000004</v>
      </c>
      <c r="K95" s="5">
        <f>'[1]Full Data'!M84</f>
        <v>1.1062000000000001E-2</v>
      </c>
      <c r="L95" s="45">
        <f>'[1]Full Data'!N82</f>
        <v>-10.5829</v>
      </c>
      <c r="M95" s="5">
        <f>'[1]Full Data'!O84</f>
        <v>0.28971000000000002</v>
      </c>
      <c r="N95" s="45">
        <f>'[1]Full Data'!P82</f>
        <v>15.4971</v>
      </c>
      <c r="O95" s="45">
        <f>'[1]Full Data'!Q84</f>
        <v>16.345500000000001</v>
      </c>
      <c r="P95" s="46">
        <f t="shared" si="2"/>
        <v>25.200373452854933</v>
      </c>
      <c r="Q95" s="46">
        <f t="shared" si="3"/>
        <v>24.607557841625805</v>
      </c>
    </row>
    <row r="96" spans="1:17" s="4" customFormat="1" ht="19" customHeight="1">
      <c r="A96" s="42" t="str">
        <f>CONCATENATE('[1]Full Data'!D85,"-",'[1]Full Data'!E85,"-",'[1]Full Data'!F85)</f>
        <v>Elq13-2300-50</v>
      </c>
      <c r="B96" s="42">
        <f>'[1]Full Data'!E85</f>
        <v>2300</v>
      </c>
      <c r="C96" s="42">
        <f>'[1]Full Data'!F85</f>
        <v>50</v>
      </c>
      <c r="D96" s="4">
        <f>IF('[1]Full Data'!B85&lt;140201,1,IF('[1]Full Data'!B85&lt;141001,2,IF('[1]Full Data'!B85&lt;150401,3,4)))</f>
        <v>3</v>
      </c>
      <c r="E96" s="37">
        <f>'[1]Full Data'!G85</f>
        <v>8.8904999999999998E-2</v>
      </c>
      <c r="F96" s="37">
        <v>0.23585</v>
      </c>
      <c r="G96" s="37">
        <f>'[1]Full Data'!I85</f>
        <v>-13.7174</v>
      </c>
      <c r="H96" s="37">
        <v>-13.3942</v>
      </c>
      <c r="I96" s="45">
        <f>'[1]Full Data'!K85</f>
        <v>2.3946999999999998</v>
      </c>
      <c r="J96" s="5">
        <f>'[1]Full Data'!L85-0.082</f>
        <v>0.60708000000000006</v>
      </c>
      <c r="K96" s="5">
        <f>'[1]Full Data'!M85</f>
        <v>1.0914999999999999E-2</v>
      </c>
      <c r="L96" s="45">
        <f>'[1]Full Data'!N83</f>
        <v>-14.1312</v>
      </c>
      <c r="M96" s="5">
        <f>'[1]Full Data'!O85</f>
        <v>0.39704</v>
      </c>
      <c r="N96" s="45">
        <f>'[1]Full Data'!P83</f>
        <v>19.797999999999998</v>
      </c>
      <c r="O96" s="45">
        <f>'[1]Full Data'!Q85</f>
        <v>19.062999999999999</v>
      </c>
      <c r="P96" s="46">
        <f t="shared" si="2"/>
        <v>30.212360965457094</v>
      </c>
      <c r="Q96" s="46">
        <f t="shared" si="3"/>
        <v>28.218222486454067</v>
      </c>
    </row>
    <row r="97" spans="1:17" s="4" customFormat="1" ht="19" customHeight="1">
      <c r="A97" s="42" t="str">
        <f>CONCATENATE('[1]Full Data'!D86,"-",'[1]Full Data'!E86,"-",'[1]Full Data'!F86)</f>
        <v>Elq13-2700-20</v>
      </c>
      <c r="B97" s="42">
        <f>'[1]Full Data'!E86</f>
        <v>2700</v>
      </c>
      <c r="C97" s="42">
        <f>'[1]Full Data'!F86</f>
        <v>20</v>
      </c>
      <c r="D97" s="4">
        <f>IF('[1]Full Data'!B86&lt;140201,1,IF('[1]Full Data'!B86&lt;141001,2,IF('[1]Full Data'!B86&lt;150401,3,4)))</f>
        <v>2</v>
      </c>
      <c r="E97" s="37">
        <f>'[1]Full Data'!G86</f>
        <v>5.5228000000000002</v>
      </c>
      <c r="F97" s="37">
        <v>5.7237979143539599</v>
      </c>
      <c r="G97" s="37">
        <f>'[1]Full Data'!I86</f>
        <v>-8.7775999999999996</v>
      </c>
      <c r="H97" s="37">
        <v>-8.5389135490123707</v>
      </c>
      <c r="I97" s="45">
        <f>'[1]Full Data'!K86</f>
        <v>12.8734</v>
      </c>
      <c r="J97" s="5">
        <f>'[1]Full Data'!L86-0.082</f>
        <v>0.63968000000000003</v>
      </c>
      <c r="K97" s="5">
        <f>'[1]Full Data'!M86</f>
        <v>1.2078E-2</v>
      </c>
      <c r="L97" s="45">
        <f>'[1]Full Data'!N84</f>
        <v>-14.3408</v>
      </c>
      <c r="M97" s="5">
        <f>'[1]Full Data'!O86</f>
        <v>0.76568000000000003</v>
      </c>
      <c r="N97" s="45">
        <f>'[1]Full Data'!P84</f>
        <v>11.999499999999999</v>
      </c>
      <c r="O97" s="45">
        <f>'[1]Full Data'!Q86</f>
        <v>145.1063</v>
      </c>
      <c r="P97" s="46">
        <f t="shared" si="2"/>
        <v>19.564272094111743</v>
      </c>
      <c r="Q97" s="46">
        <f t="shared" si="3"/>
        <v>20.487477060366643</v>
      </c>
    </row>
    <row r="98" spans="1:17" s="4" customFormat="1" ht="19" customHeight="1">
      <c r="A98" s="42" t="str">
        <f>CONCATENATE('[1]Full Data'!D87,"-",'[1]Full Data'!E87,"-",'[1]Full Data'!F87)</f>
        <v>Elq13-2700-20</v>
      </c>
      <c r="B98" s="42">
        <f>'[1]Full Data'!E87</f>
        <v>2700</v>
      </c>
      <c r="C98" s="42">
        <f>'[1]Full Data'!F87</f>
        <v>20</v>
      </c>
      <c r="D98" s="4">
        <f>IF('[1]Full Data'!B87&lt;140201,1,IF('[1]Full Data'!B87&lt;141001,2,IF('[1]Full Data'!B87&lt;150401,3,4)))</f>
        <v>2</v>
      </c>
      <c r="E98" s="37">
        <f>'[1]Full Data'!G87</f>
        <v>5.4694000000000003</v>
      </c>
      <c r="F98" s="37">
        <v>5.6697845925504797</v>
      </c>
      <c r="G98" s="37">
        <f>'[1]Full Data'!I87</f>
        <v>-8.7306000000000008</v>
      </c>
      <c r="H98" s="37">
        <v>-8.4927247572070499</v>
      </c>
      <c r="I98" s="45">
        <f>'[1]Full Data'!K87</f>
        <v>12.8843</v>
      </c>
      <c r="J98" s="5">
        <f>'[1]Full Data'!L87-0.082</f>
        <v>0.65459000000000001</v>
      </c>
      <c r="K98" s="5">
        <f>'[1]Full Data'!M87</f>
        <v>1.0897E-2</v>
      </c>
      <c r="L98" s="45">
        <f>'[1]Full Data'!N85</f>
        <v>-14.1435</v>
      </c>
      <c r="M98" s="5">
        <f>'[1]Full Data'!O87</f>
        <v>0.94947000000000004</v>
      </c>
      <c r="N98" s="45">
        <f>'[1]Full Data'!P85</f>
        <v>14.7949</v>
      </c>
      <c r="O98" s="45">
        <f>'[1]Full Data'!Q87</f>
        <v>157.21610000000001</v>
      </c>
      <c r="P98" s="46">
        <f t="shared" si="2"/>
        <v>15.054074623853012</v>
      </c>
      <c r="Q98" s="46">
        <f t="shared" si="3"/>
        <v>17.144578778178072</v>
      </c>
    </row>
    <row r="99" spans="1:17" s="4" customFormat="1" ht="19" customHeight="1">
      <c r="A99" s="42" t="str">
        <f>CONCATENATE('[1]Full Data'!D88,"-",'[1]Full Data'!E88,"-",'[1]Full Data'!F88)</f>
        <v>Elq13-2700-20</v>
      </c>
      <c r="B99" s="42">
        <f>'[1]Full Data'!E88</f>
        <v>2700</v>
      </c>
      <c r="C99" s="42">
        <f>'[1]Full Data'!F88</f>
        <v>20</v>
      </c>
      <c r="D99" s="4">
        <f>IF('[1]Full Data'!B88&lt;140201,1,IF('[1]Full Data'!B88&lt;141001,2,IF('[1]Full Data'!B88&lt;150401,3,4)))</f>
        <v>2</v>
      </c>
      <c r="E99" s="37">
        <f>'[1]Full Data'!G88</f>
        <v>5.3304</v>
      </c>
      <c r="F99" s="37">
        <v>5.5291881181930904</v>
      </c>
      <c r="G99" s="37">
        <f>'[1]Full Data'!I88</f>
        <v>-8.9625000000000004</v>
      </c>
      <c r="H99" s="37">
        <v>-8.7206222214550202</v>
      </c>
      <c r="I99" s="45">
        <f>'[1]Full Data'!K88</f>
        <v>12.5207</v>
      </c>
      <c r="J99" s="5">
        <f>'[1]Full Data'!L88-0.082</f>
        <v>0.67009000000000007</v>
      </c>
      <c r="K99" s="5">
        <f>'[1]Full Data'!M88</f>
        <v>1.1311999999999999E-2</v>
      </c>
      <c r="L99" s="45">
        <f>'[1]Full Data'!N86</f>
        <v>-3.8632</v>
      </c>
      <c r="M99" s="5">
        <f>'[1]Full Data'!O88</f>
        <v>0.63517000000000001</v>
      </c>
      <c r="N99" s="45">
        <f>'[1]Full Data'!P86</f>
        <v>158.0265</v>
      </c>
      <c r="O99" s="45">
        <f>'[1]Full Data'!Q88</f>
        <v>55.566299999999998</v>
      </c>
      <c r="P99" s="46">
        <f t="shared" si="2"/>
        <v>10.579615273897957</v>
      </c>
      <c r="Q99" s="46">
        <f t="shared" si="3"/>
        <v>13.787658036997129</v>
      </c>
    </row>
    <row r="100" spans="1:17" s="4" customFormat="1" ht="19" customHeight="1">
      <c r="A100" s="42" t="str">
        <f>CONCATENATE('[1]Full Data'!D89,"-",'[1]Full Data'!E89,"-",'[1]Full Data'!F89)</f>
        <v>Elq13-2700-20</v>
      </c>
      <c r="B100" s="42">
        <f>'[1]Full Data'!E89</f>
        <v>2700</v>
      </c>
      <c r="C100" s="42">
        <f>'[1]Full Data'!F89</f>
        <v>20</v>
      </c>
      <c r="D100" s="4">
        <f>IF('[1]Full Data'!B89&lt;140201,1,IF('[1]Full Data'!B89&lt;141001,2,IF('[1]Full Data'!B89&lt;150401,3,4)))</f>
        <v>2</v>
      </c>
      <c r="E100" s="37">
        <f>'[1]Full Data'!G89</f>
        <v>5.3433000000000002</v>
      </c>
      <c r="F100" s="37">
        <v>5.5422362802018004</v>
      </c>
      <c r="G100" s="37">
        <f>'[1]Full Data'!I89</f>
        <v>-9.0002999999999993</v>
      </c>
      <c r="H100" s="37">
        <v>-8.7577698029495092</v>
      </c>
      <c r="I100" s="45">
        <f>'[1]Full Data'!K89</f>
        <v>12.465999999999999</v>
      </c>
      <c r="J100" s="5">
        <f>'[1]Full Data'!L89-0.082</f>
        <v>0.64072000000000007</v>
      </c>
      <c r="K100" s="5">
        <f>'[1]Full Data'!M89</f>
        <v>1.0751E-2</v>
      </c>
      <c r="L100" s="45">
        <f>'[1]Full Data'!N87</f>
        <v>-3.5861000000000001</v>
      </c>
      <c r="M100" s="5">
        <f>'[1]Full Data'!O89</f>
        <v>0.71774000000000004</v>
      </c>
      <c r="N100" s="45">
        <f>'[1]Full Data'!P87</f>
        <v>170.32089999999999</v>
      </c>
      <c r="O100" s="45">
        <f>'[1]Full Data'!Q89</f>
        <v>62.674100000000003</v>
      </c>
      <c r="P100" s="46">
        <f t="shared" si="2"/>
        <v>19.242784603266216</v>
      </c>
      <c r="Q100" s="46">
        <f t="shared" si="3"/>
        <v>20.250547673075118</v>
      </c>
    </row>
    <row r="101" spans="1:17" s="4" customFormat="1" ht="19" customHeight="1">
      <c r="A101" s="42" t="str">
        <f>CONCATENATE('[1]Full Data'!D90,"-",'[1]Full Data'!E90,"-",'[1]Full Data'!F90)</f>
        <v>Elq13-2700-20</v>
      </c>
      <c r="B101" s="42">
        <f>'[1]Full Data'!E90</f>
        <v>2700</v>
      </c>
      <c r="C101" s="42">
        <f>'[1]Full Data'!F90</f>
        <v>20</v>
      </c>
      <c r="D101" s="4">
        <f>IF('[1]Full Data'!B90&lt;140201,1,IF('[1]Full Data'!B90&lt;141001,2,IF('[1]Full Data'!B90&lt;150401,3,4)))</f>
        <v>2</v>
      </c>
      <c r="E101" s="37">
        <f>'[1]Full Data'!G90</f>
        <v>5.5016999999999996</v>
      </c>
      <c r="F101" s="37">
        <v>5.7024555718435899</v>
      </c>
      <c r="G101" s="37">
        <f>'[1]Full Data'!I90</f>
        <v>-9.1576000000000004</v>
      </c>
      <c r="H101" s="37">
        <v>-8.9123548444596707</v>
      </c>
      <c r="I101" s="45">
        <f>'[1]Full Data'!K90</f>
        <v>12.467499999999999</v>
      </c>
      <c r="J101" s="5">
        <f>'[1]Full Data'!L90-0.082</f>
        <v>0.65106000000000008</v>
      </c>
      <c r="K101" s="5">
        <f>'[1]Full Data'!M90</f>
        <v>1.1639E-2</v>
      </c>
      <c r="L101" s="45">
        <f>'[1]Full Data'!N88</f>
        <v>-4.3651</v>
      </c>
      <c r="M101" s="5">
        <f>'[1]Full Data'!O90</f>
        <v>0.64142999999999994</v>
      </c>
      <c r="N101" s="45">
        <f>'[1]Full Data'!P88</f>
        <v>66.877499999999998</v>
      </c>
      <c r="O101" s="45">
        <f>'[1]Full Data'!Q90</f>
        <v>53.465000000000003</v>
      </c>
      <c r="P101" s="46">
        <f t="shared" si="2"/>
        <v>16.103027588896055</v>
      </c>
      <c r="Q101" s="46">
        <f t="shared" si="3"/>
        <v>17.925700382177752</v>
      </c>
    </row>
    <row r="102" spans="1:17" s="4" customFormat="1" ht="19" customHeight="1">
      <c r="A102" s="42" t="str">
        <f>CONCATENATE('[1]Full Data'!D91,"-",'[1]Full Data'!E91,"-",'[1]Full Data'!F91)</f>
        <v>Elq13-2700-40</v>
      </c>
      <c r="B102" s="42">
        <f>'[1]Full Data'!E91</f>
        <v>2700</v>
      </c>
      <c r="C102" s="42">
        <f>'[1]Full Data'!F91</f>
        <v>40</v>
      </c>
      <c r="D102" s="4">
        <f>IF('[1]Full Data'!B91&lt;140201,1,IF('[1]Full Data'!B91&lt;141001,2,IF('[1]Full Data'!B91&lt;150401,3,4)))</f>
        <v>2</v>
      </c>
      <c r="E102" s="37">
        <f>'[1]Full Data'!G91</f>
        <v>3.1669999999999998</v>
      </c>
      <c r="F102" s="37">
        <v>3.3409405453530998</v>
      </c>
      <c r="G102" s="37">
        <f>'[1]Full Data'!I91</f>
        <v>-12.113099999999999</v>
      </c>
      <c r="H102" s="37">
        <v>-11.816843656813599</v>
      </c>
      <c r="I102" s="45">
        <f>'[1]Full Data'!K91</f>
        <v>7.0944000000000003</v>
      </c>
      <c r="J102" s="5">
        <f>'[1]Full Data'!L91-0.082</f>
        <v>0.62836000000000003</v>
      </c>
      <c r="K102" s="5">
        <f>'[1]Full Data'!M91</f>
        <v>1.2638999999999999E-2</v>
      </c>
      <c r="L102" s="45">
        <f>'[1]Full Data'!N89</f>
        <v>-4.3587999999999996</v>
      </c>
      <c r="M102" s="5">
        <f>'[1]Full Data'!O91</f>
        <v>0.74892999999999998</v>
      </c>
      <c r="N102" s="45">
        <f>'[1]Full Data'!P89</f>
        <v>73.992800000000003</v>
      </c>
      <c r="O102" s="45">
        <f>'[1]Full Data'!Q91</f>
        <v>46.619599999999998</v>
      </c>
      <c r="P102" s="46">
        <f t="shared" si="2"/>
        <v>23.133551896953747</v>
      </c>
      <c r="Q102" s="46">
        <f t="shared" si="3"/>
        <v>23.104050000701193</v>
      </c>
    </row>
    <row r="103" spans="1:17" s="4" customFormat="1" ht="19" customHeight="1">
      <c r="A103" s="42" t="str">
        <f>CONCATENATE('[1]Full Data'!D92,"-",'[1]Full Data'!E92,"-",'[1]Full Data'!F92)</f>
        <v>Elq13-2700-40</v>
      </c>
      <c r="B103" s="42">
        <f>'[1]Full Data'!E92</f>
        <v>2700</v>
      </c>
      <c r="C103" s="42">
        <f>'[1]Full Data'!F92</f>
        <v>40</v>
      </c>
      <c r="D103" s="4">
        <f>IF('[1]Full Data'!B92&lt;140201,1,IF('[1]Full Data'!B92&lt;141001,2,IF('[1]Full Data'!B92&lt;150401,3,4)))</f>
        <v>2</v>
      </c>
      <c r="E103" s="37">
        <f>'[1]Full Data'!G92</f>
        <v>3.141</v>
      </c>
      <c r="F103" s="37">
        <v>3.3146419242502798</v>
      </c>
      <c r="G103" s="37">
        <f>'[1]Full Data'!I92</f>
        <v>-12.155900000000001</v>
      </c>
      <c r="H103" s="37">
        <v>-11.858904939563899</v>
      </c>
      <c r="I103" s="45">
        <f>'[1]Full Data'!K92</f>
        <v>7.0343</v>
      </c>
      <c r="J103" s="5">
        <f>'[1]Full Data'!L92-0.082</f>
        <v>0.63874000000000009</v>
      </c>
      <c r="K103" s="5">
        <f>'[1]Full Data'!M92</f>
        <v>1.1771E-2</v>
      </c>
      <c r="L103" s="45">
        <f>'[1]Full Data'!N90</f>
        <v>-4.7496999999999998</v>
      </c>
      <c r="M103" s="5">
        <f>'[1]Full Data'!O92</f>
        <v>0.92508999999999997</v>
      </c>
      <c r="N103" s="45">
        <f>'[1]Full Data'!P90</f>
        <v>64.516800000000003</v>
      </c>
      <c r="O103" s="45">
        <f>'[1]Full Data'!Q92</f>
        <v>87.265699999999995</v>
      </c>
      <c r="P103" s="46">
        <f t="shared" si="2"/>
        <v>19.855761562778468</v>
      </c>
      <c r="Q103" s="46">
        <f t="shared" si="3"/>
        <v>20.702119360062909</v>
      </c>
    </row>
    <row r="104" spans="1:17" s="4" customFormat="1" ht="19" customHeight="1">
      <c r="A104" s="42" t="str">
        <f>CONCATENATE('[1]Full Data'!D93,"-",'[1]Full Data'!E93,"-",'[1]Full Data'!F93)</f>
        <v>Elq13-2700-40</v>
      </c>
      <c r="B104" s="42">
        <f>'[1]Full Data'!E93</f>
        <v>2700</v>
      </c>
      <c r="C104" s="42">
        <f>'[1]Full Data'!F93</f>
        <v>40</v>
      </c>
      <c r="D104" s="4">
        <f>IF('[1]Full Data'!B93&lt;140201,1,IF('[1]Full Data'!B93&lt;141001,2,IF('[1]Full Data'!B93&lt;150401,3,4)))</f>
        <v>2</v>
      </c>
      <c r="E104" s="37">
        <f>'[1]Full Data'!G93</f>
        <v>3.1248999999999998</v>
      </c>
      <c r="F104" s="37">
        <v>3.2983570088750702</v>
      </c>
      <c r="G104" s="37">
        <f>'[1]Full Data'!I93</f>
        <v>-11.94</v>
      </c>
      <c r="H104" s="37">
        <v>-11.646731319334799</v>
      </c>
      <c r="I104" s="45">
        <f>'[1]Full Data'!K93</f>
        <v>7.2294</v>
      </c>
      <c r="J104" s="5">
        <f>'[1]Full Data'!L93-0.082</f>
        <v>0.62494000000000005</v>
      </c>
      <c r="K104" s="5">
        <f>'[1]Full Data'!M93</f>
        <v>1.1391E-2</v>
      </c>
      <c r="L104" s="45">
        <f>'[1]Full Data'!N91</f>
        <v>-10.575699999999999</v>
      </c>
      <c r="M104" s="5">
        <f>'[1]Full Data'!O93</f>
        <v>0.80035000000000001</v>
      </c>
      <c r="N104" s="45">
        <f>'[1]Full Data'!P91</f>
        <v>48.858600000000003</v>
      </c>
      <c r="O104" s="45">
        <f>'[1]Full Data'!Q93</f>
        <v>41.3035</v>
      </c>
      <c r="P104" s="46">
        <f t="shared" si="2"/>
        <v>24.23785039632827</v>
      </c>
      <c r="Q104" s="46">
        <f t="shared" si="3"/>
        <v>23.90843135957283</v>
      </c>
    </row>
    <row r="105" spans="1:17" s="4" customFormat="1" ht="19" customHeight="1">
      <c r="A105" s="42" t="str">
        <f>CONCATENATE('[1]Full Data'!D94,"-",'[1]Full Data'!E94,"-",'[1]Full Data'!F94)</f>
        <v>Elq13-2700-40</v>
      </c>
      <c r="B105" s="42">
        <f>'[1]Full Data'!E94</f>
        <v>2700</v>
      </c>
      <c r="C105" s="42">
        <f>'[1]Full Data'!F94</f>
        <v>40</v>
      </c>
      <c r="D105" s="4">
        <f>IF('[1]Full Data'!B94&lt;140201,1,IF('[1]Full Data'!B94&lt;141001,2,IF('[1]Full Data'!B94&lt;150401,3,4)))</f>
        <v>2</v>
      </c>
      <c r="E105" s="37">
        <f>'[1]Full Data'!G94</f>
        <v>3.2696999999999998</v>
      </c>
      <c r="F105" s="37">
        <v>3.4448200987092301</v>
      </c>
      <c r="G105" s="37">
        <f>'[1]Full Data'!I94</f>
        <v>-12.2211</v>
      </c>
      <c r="H105" s="37">
        <v>-11.9229796039407</v>
      </c>
      <c r="I105" s="45">
        <f>'[1]Full Data'!K94</f>
        <v>7.0877999999999997</v>
      </c>
      <c r="J105" s="5">
        <f>'[1]Full Data'!L94-0.082</f>
        <v>0.63494000000000006</v>
      </c>
      <c r="K105" s="5">
        <f>'[1]Full Data'!M94</f>
        <v>1.1480000000000001E-2</v>
      </c>
      <c r="L105" s="45">
        <f>'[1]Full Data'!N92</f>
        <v>-10.487299999999999</v>
      </c>
      <c r="M105" s="5">
        <f>'[1]Full Data'!O94</f>
        <v>0.54508000000000001</v>
      </c>
      <c r="N105" s="45">
        <f>'[1]Full Data'!P92</f>
        <v>89.465500000000006</v>
      </c>
      <c r="O105" s="45">
        <f>'[1]Full Data'!Q94</f>
        <v>29.773399999999999</v>
      </c>
      <c r="P105" s="46">
        <f t="shared" si="2"/>
        <v>21.0430618413601</v>
      </c>
      <c r="Q105" s="46">
        <f t="shared" si="3"/>
        <v>21.574644724689847</v>
      </c>
    </row>
    <row r="106" spans="1:17" s="4" customFormat="1" ht="19" customHeight="1">
      <c r="A106" s="42" t="str">
        <f>CONCATENATE('[1]Full Data'!D95,"-",'[1]Full Data'!E95,"-",'[1]Full Data'!F95)</f>
        <v>Elq13-2700-60</v>
      </c>
      <c r="B106" s="42">
        <f>'[1]Full Data'!E95</f>
        <v>2700</v>
      </c>
      <c r="C106" s="42">
        <f>'[1]Full Data'!F95</f>
        <v>60</v>
      </c>
      <c r="D106" s="4">
        <f>IF('[1]Full Data'!B95&lt;140201,1,IF('[1]Full Data'!B95&lt;141001,2,IF('[1]Full Data'!B95&lt;150401,3,4)))</f>
        <v>1</v>
      </c>
      <c r="E106" s="37">
        <f>'[1]Full Data'!G95</f>
        <v>2.7004999999999999</v>
      </c>
      <c r="F106" s="37">
        <v>2.8690825936428901</v>
      </c>
      <c r="G106" s="37">
        <f>'[1]Full Data'!I95</f>
        <v>-12.905900000000001</v>
      </c>
      <c r="H106" s="37">
        <v>-12.5959601279468</v>
      </c>
      <c r="I106" s="45">
        <f>'[1]Full Data'!K95</f>
        <v>5.8097000000000003</v>
      </c>
      <c r="J106" s="5">
        <f>'[1]Full Data'!L95-0.082</f>
        <v>0.61548000000000003</v>
      </c>
      <c r="K106" s="5">
        <f>'[1]Full Data'!M95</f>
        <v>1.1021E-2</v>
      </c>
      <c r="L106" s="45">
        <f>'[1]Full Data'!N93</f>
        <v>-10.178599999999999</v>
      </c>
      <c r="M106" s="5">
        <f>'[1]Full Data'!O95</f>
        <v>1.2373000000000001</v>
      </c>
      <c r="N106" s="45">
        <f>'[1]Full Data'!P93</f>
        <v>43.852699999999999</v>
      </c>
      <c r="O106" s="45">
        <f>'[1]Full Data'!Q95</f>
        <v>64.063199999999995</v>
      </c>
      <c r="P106" s="46">
        <f t="shared" si="2"/>
        <v>27.357953845904376</v>
      </c>
      <c r="Q106" s="46">
        <f t="shared" si="3"/>
        <v>26.168008308055448</v>
      </c>
    </row>
    <row r="107" spans="1:17" s="4" customFormat="1" ht="19" customHeight="1">
      <c r="A107" s="42" t="str">
        <f>CONCATENATE('[1]Full Data'!D96,"-",'[1]Full Data'!E96,"-",'[1]Full Data'!F96)</f>
        <v>Elq13-2700-60</v>
      </c>
      <c r="B107" s="42">
        <f>'[1]Full Data'!E96</f>
        <v>2700</v>
      </c>
      <c r="C107" s="42">
        <f>'[1]Full Data'!F96</f>
        <v>60</v>
      </c>
      <c r="D107" s="4">
        <f>IF('[1]Full Data'!B96&lt;140201,1,IF('[1]Full Data'!B96&lt;141001,2,IF('[1]Full Data'!B96&lt;150401,3,4)))</f>
        <v>1</v>
      </c>
      <c r="E107" s="37">
        <f>'[1]Full Data'!G96</f>
        <v>2.6896</v>
      </c>
      <c r="F107" s="37">
        <v>2.8580574024882499</v>
      </c>
      <c r="G107" s="37">
        <f>'[1]Full Data'!I96</f>
        <v>-13.017799999999999</v>
      </c>
      <c r="H107" s="37">
        <v>-12.7059287620535</v>
      </c>
      <c r="I107" s="45">
        <f>'[1]Full Data'!K96</f>
        <v>5.6932999999999998</v>
      </c>
      <c r="J107" s="5">
        <f>'[1]Full Data'!L96-0.082</f>
        <v>0.62660000000000005</v>
      </c>
      <c r="K107" s="5">
        <f>'[1]Full Data'!M96</f>
        <v>1.0381E-2</v>
      </c>
      <c r="L107" s="45">
        <f>'[1]Full Data'!N94</f>
        <v>-10.992800000000001</v>
      </c>
      <c r="M107" s="5">
        <f>'[1]Full Data'!O96</f>
        <v>1.1508</v>
      </c>
      <c r="N107" s="45">
        <f>'[1]Full Data'!P94</f>
        <v>31.855499999999999</v>
      </c>
      <c r="O107" s="45">
        <f>'[1]Full Data'!Q96</f>
        <v>54.313699999999997</v>
      </c>
      <c r="P107" s="46">
        <f t="shared" si="2"/>
        <v>23.700306448624588</v>
      </c>
      <c r="Q107" s="46">
        <f t="shared" si="3"/>
        <v>23.517183384733357</v>
      </c>
    </row>
    <row r="108" spans="1:17" s="4" customFormat="1" ht="19" customHeight="1">
      <c r="A108" s="42" t="str">
        <f>CONCATENATE('[1]Full Data'!D97,"-",'[1]Full Data'!E97,"-",'[1]Full Data'!F97)</f>
        <v>Elq13-2700-60</v>
      </c>
      <c r="B108" s="42">
        <f>'[1]Full Data'!E97</f>
        <v>2700</v>
      </c>
      <c r="C108" s="42">
        <f>'[1]Full Data'!F97</f>
        <v>60</v>
      </c>
      <c r="D108" s="4">
        <f>IF('[1]Full Data'!B97&lt;140201,1,IF('[1]Full Data'!B97&lt;141001,2,IF('[1]Full Data'!B97&lt;150401,3,4)))</f>
        <v>2</v>
      </c>
      <c r="E108" s="37">
        <f>'[1]Full Data'!G97</f>
        <v>2.706</v>
      </c>
      <c r="F108" s="37">
        <v>2.8746457634915599</v>
      </c>
      <c r="G108" s="37">
        <f>'[1]Full Data'!I97</f>
        <v>-12.9049</v>
      </c>
      <c r="H108" s="37">
        <v>-12.5949773876956</v>
      </c>
      <c r="I108" s="45">
        <f>'[1]Full Data'!K97</f>
        <v>5.8048999999999999</v>
      </c>
      <c r="J108" s="5">
        <f>'[1]Full Data'!L97-0.082</f>
        <v>0.60867000000000004</v>
      </c>
      <c r="K108" s="5">
        <f>'[1]Full Data'!M97</f>
        <v>1.2975E-2</v>
      </c>
      <c r="L108" s="45">
        <f>'[1]Full Data'!N95</f>
        <v>-11.6813</v>
      </c>
      <c r="M108" s="5">
        <f>'[1]Full Data'!O97</f>
        <v>0.74619999999999997</v>
      </c>
      <c r="N108" s="45">
        <f>'[1]Full Data'!P95</f>
        <v>64.132000000000005</v>
      </c>
      <c r="O108" s="45">
        <f>'[1]Full Data'!Q97</f>
        <v>35.6753</v>
      </c>
      <c r="P108" s="46">
        <f t="shared" si="2"/>
        <v>29.665820510650519</v>
      </c>
      <c r="Q108" s="46">
        <f t="shared" si="3"/>
        <v>27.826913326030137</v>
      </c>
    </row>
    <row r="109" spans="1:17" s="4" customFormat="1" ht="19" customHeight="1">
      <c r="A109" s="42" t="str">
        <f>CONCATENATE('[1]Full Data'!D98,"-",'[1]Full Data'!E98,"-",'[1]Full Data'!F98)</f>
        <v>Elq13-2700-60</v>
      </c>
      <c r="B109" s="42">
        <f>'[1]Full Data'!E98</f>
        <v>2700</v>
      </c>
      <c r="C109" s="42">
        <f>'[1]Full Data'!F98</f>
        <v>60</v>
      </c>
      <c r="D109" s="4">
        <f>IF('[1]Full Data'!B98&lt;140201,1,IF('[1]Full Data'!B98&lt;141001,2,IF('[1]Full Data'!B98&lt;150401,3,4)))</f>
        <v>1</v>
      </c>
      <c r="E109" s="37">
        <f>'[1]Full Data'!G98</f>
        <v>2.742</v>
      </c>
      <c r="F109" s="37">
        <v>2.9110592388646999</v>
      </c>
      <c r="G109" s="37">
        <f>'[1]Full Data'!I98</f>
        <v>-13.004</v>
      </c>
      <c r="H109" s="37">
        <v>-12.6923669465872</v>
      </c>
      <c r="I109" s="45">
        <f>'[1]Full Data'!K98</f>
        <v>5.7251000000000003</v>
      </c>
      <c r="J109" s="5">
        <f>'[1]Full Data'!L98-0.082</f>
        <v>0.59015000000000006</v>
      </c>
      <c r="K109" s="5">
        <f>'[1]Full Data'!M98</f>
        <v>1.1809999999999999E-2</v>
      </c>
      <c r="L109" s="45">
        <f>'[1]Full Data'!N96</f>
        <v>-11.990500000000001</v>
      </c>
      <c r="M109" s="5">
        <f>'[1]Full Data'!O98</f>
        <v>1.7175</v>
      </c>
      <c r="N109" s="45">
        <f>'[1]Full Data'!P96</f>
        <v>54.132199999999997</v>
      </c>
      <c r="O109" s="45">
        <f>'[1]Full Data'!Q98</f>
        <v>16.809200000000001</v>
      </c>
      <c r="P109" s="46">
        <f t="shared" si="2"/>
        <v>36.221525632258533</v>
      </c>
      <c r="Q109" s="46">
        <f t="shared" si="3"/>
        <v>32.481730780499731</v>
      </c>
    </row>
    <row r="110" spans="1:17" s="4" customFormat="1" ht="19" customHeight="1">
      <c r="A110" s="42" t="str">
        <f>CONCATENATE('[1]Full Data'!D99,"-",'[1]Full Data'!E99,"-",'[1]Full Data'!F99)</f>
        <v>Elq13-2700-80</v>
      </c>
      <c r="B110" s="42">
        <f>'[1]Full Data'!E99</f>
        <v>2700</v>
      </c>
      <c r="C110" s="42">
        <f>'[1]Full Data'!F99</f>
        <v>80</v>
      </c>
      <c r="D110" s="4">
        <f>IF('[1]Full Data'!B99&lt;140201,1,IF('[1]Full Data'!B99&lt;141001,2,IF('[1]Full Data'!B99&lt;150401,3,4)))</f>
        <v>2</v>
      </c>
      <c r="E110" s="37">
        <f>'[1]Full Data'!G99</f>
        <v>2.2627000000000002</v>
      </c>
      <c r="F110" s="37">
        <v>2.4262542736884898</v>
      </c>
      <c r="G110" s="37">
        <f>'[1]Full Data'!I99</f>
        <v>-13.8637</v>
      </c>
      <c r="H110" s="37">
        <v>-13.537228740524201</v>
      </c>
      <c r="I110" s="45">
        <f>'[1]Full Data'!K99</f>
        <v>4.3776999999999999</v>
      </c>
      <c r="J110" s="5">
        <f>'[1]Full Data'!L99-0.082</f>
        <v>0.60747000000000007</v>
      </c>
      <c r="K110" s="5">
        <f>'[1]Full Data'!M99</f>
        <v>1.221E-2</v>
      </c>
      <c r="L110" s="45">
        <f>'[1]Full Data'!N97</f>
        <v>-12.164</v>
      </c>
      <c r="M110" s="5">
        <f>'[1]Full Data'!O99</f>
        <v>0.70906999999999998</v>
      </c>
      <c r="N110" s="45">
        <f>'[1]Full Data'!P97</f>
        <v>35.752200000000002</v>
      </c>
      <c r="O110" s="45">
        <f>'[1]Full Data'!Q99</f>
        <v>31.6554</v>
      </c>
      <c r="P110" s="46">
        <f t="shared" si="2"/>
        <v>30.078029999539183</v>
      </c>
      <c r="Q110" s="46">
        <f t="shared" si="3"/>
        <v>28.122099738244628</v>
      </c>
    </row>
    <row r="111" spans="1:17" s="4" customFormat="1" ht="19" customHeight="1">
      <c r="A111" s="42" t="str">
        <f>CONCATENATE('[1]Full Data'!D100,"-",'[1]Full Data'!E100,"-",'[1]Full Data'!F100)</f>
        <v>Elq13-2700-80</v>
      </c>
      <c r="B111" s="42">
        <f>'[1]Full Data'!E100</f>
        <v>2700</v>
      </c>
      <c r="C111" s="42">
        <f>'[1]Full Data'!F100</f>
        <v>80</v>
      </c>
      <c r="D111" s="4">
        <f>IF('[1]Full Data'!B100&lt;140201,1,IF('[1]Full Data'!B100&lt;141001,2,IF('[1]Full Data'!B100&lt;150401,3,4)))</f>
        <v>2</v>
      </c>
      <c r="E111" s="37">
        <f>'[1]Full Data'!G100</f>
        <v>2.335</v>
      </c>
      <c r="F111" s="37">
        <v>2.4993846700628701</v>
      </c>
      <c r="G111" s="37">
        <f>'[1]Full Data'!I100</f>
        <v>-13.831</v>
      </c>
      <c r="H111" s="37">
        <v>-13.5050931343107</v>
      </c>
      <c r="I111" s="45">
        <f>'[1]Full Data'!K100</f>
        <v>4.5004999999999997</v>
      </c>
      <c r="J111" s="5">
        <f>'[1]Full Data'!L100-0.082</f>
        <v>0.62687000000000004</v>
      </c>
      <c r="K111" s="5">
        <f>'[1]Full Data'!M100</f>
        <v>9.9533999999999994E-3</v>
      </c>
      <c r="L111" s="45">
        <f>'[1]Full Data'!N98</f>
        <v>-11.403499999999999</v>
      </c>
      <c r="M111" s="5">
        <f>'[1]Full Data'!O100</f>
        <v>0.87060000000000004</v>
      </c>
      <c r="N111" s="45">
        <f>'[1]Full Data'!P98</f>
        <v>16.718499999999999</v>
      </c>
      <c r="O111" s="45">
        <f>'[1]Full Data'!Q100</f>
        <v>66.436800000000005</v>
      </c>
      <c r="P111" s="46">
        <f t="shared" si="2"/>
        <v>23.613149914603241</v>
      </c>
      <c r="Q111" s="46">
        <f t="shared" si="3"/>
        <v>23.453692719722426</v>
      </c>
    </row>
    <row r="112" spans="1:17" s="4" customFormat="1" ht="19" customHeight="1">
      <c r="A112" s="42" t="str">
        <f>CONCATENATE('[1]Full Data'!D101,"-",'[1]Full Data'!E101,"-",'[1]Full Data'!F101)</f>
        <v>Elq13-2700-80</v>
      </c>
      <c r="B112" s="42">
        <f>'[1]Full Data'!E101</f>
        <v>2700</v>
      </c>
      <c r="C112" s="42">
        <f>'[1]Full Data'!F101</f>
        <v>80</v>
      </c>
      <c r="D112" s="4">
        <f>IF('[1]Full Data'!B101&lt;140201,1,IF('[1]Full Data'!B101&lt;141001,2,IF('[1]Full Data'!B101&lt;150401,3,4)))</f>
        <v>2</v>
      </c>
      <c r="E112" s="37">
        <f>'[1]Full Data'!G101</f>
        <v>2.2402000000000002</v>
      </c>
      <c r="F112" s="37">
        <v>2.40349585158028</v>
      </c>
      <c r="G112" s="37">
        <f>'[1]Full Data'!I101</f>
        <v>-13.7288</v>
      </c>
      <c r="H112" s="37">
        <v>-13.4046570806404</v>
      </c>
      <c r="I112" s="45">
        <f>'[1]Full Data'!K101</f>
        <v>4.5384000000000002</v>
      </c>
      <c r="J112" s="5">
        <f>'[1]Full Data'!L101-0.082</f>
        <v>0.65299000000000007</v>
      </c>
      <c r="K112" s="5">
        <f>'[1]Full Data'!M101</f>
        <v>1.0843E-2</v>
      </c>
      <c r="L112" s="45">
        <f>'[1]Full Data'!N99</f>
        <v>-14.1187</v>
      </c>
      <c r="M112" s="5">
        <f>'[1]Full Data'!O101</f>
        <v>1.0899000000000001</v>
      </c>
      <c r="N112" s="45">
        <f>'[1]Full Data'!P99</f>
        <v>29.273700000000002</v>
      </c>
      <c r="O112" s="45">
        <f>'[1]Full Data'!Q101</f>
        <v>96.085899999999995</v>
      </c>
      <c r="P112" s="46">
        <f t="shared" si="2"/>
        <v>15.528104549437728</v>
      </c>
      <c r="Q112" s="46">
        <f t="shared" si="3"/>
        <v>17.497848144842237</v>
      </c>
    </row>
    <row r="113" spans="1:17" s="4" customFormat="1" ht="19" customHeight="1">
      <c r="A113" s="42" t="str">
        <f>CONCATENATE('[1]Full Data'!D102,"-",'[1]Full Data'!E102,"-",'[1]Full Data'!F102)</f>
        <v>Elq13-2700-80</v>
      </c>
      <c r="B113" s="42">
        <f>'[1]Full Data'!E102</f>
        <v>2700</v>
      </c>
      <c r="C113" s="42">
        <f>'[1]Full Data'!F102</f>
        <v>80</v>
      </c>
      <c r="D113" s="4">
        <f>IF('[1]Full Data'!B102&lt;140201,1,IF('[1]Full Data'!B102&lt;141001,2,IF('[1]Full Data'!B102&lt;150401,3,4)))</f>
        <v>2</v>
      </c>
      <c r="E113" s="37">
        <f>'[1]Full Data'!G102</f>
        <v>2.2403</v>
      </c>
      <c r="F113" s="37">
        <v>2.4035970001229798</v>
      </c>
      <c r="G113" s="37">
        <f>'[1]Full Data'!I102</f>
        <v>-13.567</v>
      </c>
      <c r="H113" s="37">
        <v>-13.245649707999901</v>
      </c>
      <c r="I113" s="45">
        <f>'[1]Full Data'!K102</f>
        <v>4.6783999999999999</v>
      </c>
      <c r="J113" s="5">
        <f>'[1]Full Data'!L102-0.082</f>
        <v>0.62352000000000007</v>
      </c>
      <c r="K113" s="5">
        <f>'[1]Full Data'!M102</f>
        <v>1.2666999999999999E-2</v>
      </c>
      <c r="L113" s="45">
        <f>'[1]Full Data'!N100</f>
        <v>-13.8939</v>
      </c>
      <c r="M113" s="5">
        <f>'[1]Full Data'!O102</f>
        <v>0.55010000000000003</v>
      </c>
      <c r="N113" s="45">
        <f>'[1]Full Data'!P100</f>
        <v>64.119799999999998</v>
      </c>
      <c r="O113" s="45">
        <f>'[1]Full Data'!Q102</f>
        <v>95.325199999999995</v>
      </c>
      <c r="P113" s="46">
        <f t="shared" si="2"/>
        <v>24.700001972061216</v>
      </c>
      <c r="Q113" s="46">
        <f t="shared" si="3"/>
        <v>24.244344644304078</v>
      </c>
    </row>
    <row r="114" spans="1:17" s="4" customFormat="1" ht="19" customHeight="1">
      <c r="A114" s="7" t="str">
        <f>CONCATENATE('[1]Full Data'!D103,"-",'[1]Full Data'!E103,"-",'[1]Full Data'!F103)</f>
        <v>Elq13-2700-80</v>
      </c>
      <c r="B114" s="7">
        <f>'[1]Full Data'!E103</f>
        <v>2700</v>
      </c>
      <c r="C114" s="7">
        <f>'[1]Full Data'!F103</f>
        <v>80</v>
      </c>
      <c r="D114" s="7">
        <f>IF('[1]Full Data'!B103&lt;140201,1,IF('[1]Full Data'!B103&lt;141001,2,IF('[1]Full Data'!B103&lt;150401,3,4)))</f>
        <v>2</v>
      </c>
      <c r="E114" s="40">
        <f>'[1]Full Data'!G103</f>
        <v>2.3689</v>
      </c>
      <c r="F114" s="40">
        <v>2.5336740260392401</v>
      </c>
      <c r="G114" s="40">
        <f>'[1]Full Data'!I103</f>
        <v>-14.0075</v>
      </c>
      <c r="H114" s="40">
        <v>-13.6785467886434</v>
      </c>
      <c r="I114" s="49">
        <f>'[1]Full Data'!K103</f>
        <v>4.3564999999999996</v>
      </c>
      <c r="J114" s="9">
        <f>'[1]Full Data'!L103-0.082</f>
        <v>0.63431000000000004</v>
      </c>
      <c r="K114" s="9">
        <f>'[1]Full Data'!M103</f>
        <v>1.1776999999999999E-2</v>
      </c>
      <c r="L114" s="49">
        <f>'[1]Full Data'!N101</f>
        <v>-13.4741</v>
      </c>
      <c r="M114" s="9">
        <f>'[1]Full Data'!O103</f>
        <v>0.85201000000000005</v>
      </c>
      <c r="N114" s="49">
        <f>'[1]Full Data'!P101</f>
        <v>93.824799999999996</v>
      </c>
      <c r="O114" s="49">
        <f>'[1]Full Data'!Q103</f>
        <v>66.594499999999996</v>
      </c>
      <c r="P114" s="50">
        <f t="shared" si="2"/>
        <v>21.241301986388635</v>
      </c>
      <c r="Q114" s="50">
        <f t="shared" si="3"/>
        <v>21.720052703539807</v>
      </c>
    </row>
    <row r="115" spans="1:17" s="4" customFormat="1" ht="19" customHeight="1">
      <c r="A115" s="42"/>
      <c r="B115" s="42"/>
      <c r="C115" s="42"/>
      <c r="E115" s="37"/>
      <c r="F115" s="37"/>
      <c r="G115" s="37"/>
      <c r="H115" s="37"/>
      <c r="I115" s="45"/>
      <c r="J115" s="5"/>
      <c r="K115" s="5"/>
      <c r="L115" s="45"/>
      <c r="M115" s="5"/>
      <c r="N115" s="45"/>
      <c r="O115" s="45"/>
      <c r="P115" s="46"/>
      <c r="Q115" s="46"/>
    </row>
    <row r="116" spans="1:17" s="4" customFormat="1" ht="19" customHeight="1">
      <c r="A116" s="268" t="s">
        <v>160</v>
      </c>
      <c r="B116" s="268"/>
      <c r="C116" s="268"/>
      <c r="D116" s="268"/>
      <c r="E116" s="268"/>
      <c r="F116" s="268"/>
      <c r="G116" s="268"/>
      <c r="H116" s="268"/>
      <c r="I116" s="268"/>
      <c r="J116" s="268"/>
      <c r="K116" s="268"/>
      <c r="L116" s="268"/>
      <c r="M116" s="268"/>
      <c r="N116" s="268"/>
      <c r="O116" s="268"/>
      <c r="P116" s="268"/>
      <c r="Q116" s="268"/>
    </row>
    <row r="117" spans="1:17" s="4" customFormat="1" ht="40" customHeight="1">
      <c r="A117" s="2" t="s">
        <v>22</v>
      </c>
      <c r="B117" s="2" t="s">
        <v>5</v>
      </c>
      <c r="C117" s="2" t="s">
        <v>25</v>
      </c>
      <c r="D117" s="2" t="s">
        <v>142</v>
      </c>
      <c r="E117" s="41" t="s">
        <v>143</v>
      </c>
      <c r="F117" s="41" t="s">
        <v>144</v>
      </c>
      <c r="G117" s="41" t="s">
        <v>145</v>
      </c>
      <c r="H117" s="41" t="s">
        <v>146</v>
      </c>
      <c r="I117" s="41" t="s">
        <v>147</v>
      </c>
      <c r="J117" s="41" t="s">
        <v>148</v>
      </c>
      <c r="K117" s="41" t="s">
        <v>149</v>
      </c>
      <c r="L117" s="41" t="s">
        <v>150</v>
      </c>
      <c r="M117" s="41" t="s">
        <v>151</v>
      </c>
      <c r="N117" s="41" t="s">
        <v>152</v>
      </c>
      <c r="O117" s="41" t="s">
        <v>153</v>
      </c>
      <c r="P117" s="41" t="s">
        <v>154</v>
      </c>
      <c r="Q117" s="41" t="s">
        <v>155</v>
      </c>
    </row>
    <row r="118" spans="1:17" s="4" customFormat="1" ht="19" customHeight="1">
      <c r="A118" s="42" t="str">
        <f>CONCATENATE('[1]Full Data'!D104,"-",'[1]Full Data'!E104,"-",'[1]Full Data'!F104)</f>
        <v>Elq13-2700-100</v>
      </c>
      <c r="B118" s="42">
        <f>'[1]Full Data'!E104</f>
        <v>2700</v>
      </c>
      <c r="C118" s="42">
        <f>'[1]Full Data'!F104</f>
        <v>100</v>
      </c>
      <c r="D118" s="4">
        <f>IF('[1]Full Data'!B104&lt;140201,1,IF('[1]Full Data'!B104&lt;141001,2,IF('[1]Full Data'!B104&lt;150401,3,4)))</f>
        <v>2</v>
      </c>
      <c r="E118" s="37">
        <f>'[1]Full Data'!G104</f>
        <v>2.3031000000000001</v>
      </c>
      <c r="F118" s="37">
        <v>2.4671182849405602</v>
      </c>
      <c r="G118" s="37">
        <f>'[1]Full Data'!I104</f>
        <v>-13.7182</v>
      </c>
      <c r="H118" s="37">
        <v>-13.3942400339779</v>
      </c>
      <c r="I118" s="45">
        <f>'[1]Full Data'!K104</f>
        <v>4.5667999999999997</v>
      </c>
      <c r="J118" s="5">
        <f>'[1]Full Data'!L104-0.082</f>
        <v>0.60643000000000002</v>
      </c>
      <c r="K118" s="5">
        <f>'[1]Full Data'!M104</f>
        <v>1.0337000000000001E-2</v>
      </c>
      <c r="L118" s="45">
        <f>'[1]Full Data'!N102</f>
        <v>-13.682700000000001</v>
      </c>
      <c r="M118" s="5">
        <f>'[1]Full Data'!O104</f>
        <v>0.64517999999999998</v>
      </c>
      <c r="N118" s="45">
        <f>'[1]Full Data'!P102</f>
        <v>93.424499999999995</v>
      </c>
      <c r="O118" s="45">
        <f>'[1]Full Data'!Q104</f>
        <v>32.3005</v>
      </c>
      <c r="P118" s="46">
        <f t="shared" si="2"/>
        <v>30.436643183150522</v>
      </c>
      <c r="Q118" s="46">
        <f t="shared" si="3"/>
        <v>28.378631727058064</v>
      </c>
    </row>
    <row r="119" spans="1:17" s="4" customFormat="1" ht="19" customHeight="1">
      <c r="A119" s="42" t="str">
        <f>CONCATENATE('[1]Full Data'!D105,"-",'[1]Full Data'!E105,"-",'[1]Full Data'!F105)</f>
        <v>Elq13-2700-100</v>
      </c>
      <c r="B119" s="42">
        <f>'[1]Full Data'!E105</f>
        <v>2700</v>
      </c>
      <c r="C119" s="42">
        <f>'[1]Full Data'!F105</f>
        <v>100</v>
      </c>
      <c r="D119" s="4">
        <f>IF('[1]Full Data'!B105&lt;140201,1,IF('[1]Full Data'!B105&lt;141001,2,IF('[1]Full Data'!B105&lt;150401,3,4)))</f>
        <v>2</v>
      </c>
      <c r="E119" s="37">
        <f>'[1]Full Data'!G105</f>
        <v>2.2776999999999998</v>
      </c>
      <c r="F119" s="37">
        <v>2.44142655509396</v>
      </c>
      <c r="G119" s="37">
        <f>'[1]Full Data'!I105</f>
        <v>-13.7646</v>
      </c>
      <c r="H119" s="37">
        <v>-13.4398391816325</v>
      </c>
      <c r="I119" s="45">
        <f>'[1]Full Data'!K105</f>
        <v>4.4886999999999997</v>
      </c>
      <c r="J119" s="5">
        <f>'[1]Full Data'!L105-0.082</f>
        <v>0.60097</v>
      </c>
      <c r="K119" s="5">
        <f>'[1]Full Data'!M105</f>
        <v>1.0231000000000001E-2</v>
      </c>
      <c r="L119" s="45">
        <f>'[1]Full Data'!N103</f>
        <v>-14.2646</v>
      </c>
      <c r="M119" s="5">
        <f>'[1]Full Data'!O105</f>
        <v>0.50017</v>
      </c>
      <c r="N119" s="45">
        <f>'[1]Full Data'!P103</f>
        <v>63.930300000000003</v>
      </c>
      <c r="O119" s="45">
        <f>'[1]Full Data'!Q105</f>
        <v>20.424399999999999</v>
      </c>
      <c r="P119" s="46">
        <f t="shared" si="2"/>
        <v>32.340463594587504</v>
      </c>
      <c r="Q119" s="46">
        <f t="shared" si="3"/>
        <v>29.736259650830561</v>
      </c>
    </row>
    <row r="120" spans="1:17" s="4" customFormat="1" ht="19" customHeight="1">
      <c r="A120" s="42" t="str">
        <f>CONCATENATE('[1]Full Data'!D106,"-",'[1]Full Data'!E106,"-",'[1]Full Data'!F106)</f>
        <v>Elq13-2700-100</v>
      </c>
      <c r="B120" s="42">
        <f>'[1]Full Data'!E106</f>
        <v>2700</v>
      </c>
      <c r="C120" s="42">
        <f>'[1]Full Data'!F106</f>
        <v>100</v>
      </c>
      <c r="D120" s="4">
        <f>IF('[1]Full Data'!B106&lt;140201,1,IF('[1]Full Data'!B106&lt;141001,2,IF('[1]Full Data'!B106&lt;150401,3,4)))</f>
        <v>2</v>
      </c>
      <c r="E120" s="37">
        <f>'[1]Full Data'!G106</f>
        <v>2.3216999999999999</v>
      </c>
      <c r="F120" s="37">
        <v>2.4859319138833502</v>
      </c>
      <c r="G120" s="37">
        <f>'[1]Full Data'!I106</f>
        <v>-13.904</v>
      </c>
      <c r="H120" s="37">
        <v>-13.5768331726466</v>
      </c>
      <c r="I120" s="45">
        <f>'[1]Full Data'!K106</f>
        <v>4.3940999999999999</v>
      </c>
      <c r="J120" s="5">
        <f>'[1]Full Data'!L106-0.082</f>
        <v>0.60946</v>
      </c>
      <c r="K120" s="5">
        <f>'[1]Full Data'!M106</f>
        <v>1.3004E-2</v>
      </c>
      <c r="L120" s="45">
        <f>'[1]Full Data'!N104</f>
        <v>-13.8908</v>
      </c>
      <c r="M120" s="5">
        <f>'[1]Full Data'!O106</f>
        <v>0.36978</v>
      </c>
      <c r="N120" s="45">
        <f>'[1]Full Data'!P104</f>
        <v>30.262599999999999</v>
      </c>
      <c r="O120" s="45">
        <f>'[1]Full Data'!Q106</f>
        <v>10.6564</v>
      </c>
      <c r="P120" s="46">
        <f t="shared" si="2"/>
        <v>29.395365129591198</v>
      </c>
      <c r="Q120" s="46">
        <f t="shared" si="3"/>
        <v>27.633055242260184</v>
      </c>
    </row>
    <row r="121" spans="1:17" s="4" customFormat="1" ht="19" customHeight="1">
      <c r="A121" s="42" t="str">
        <f>CONCATENATE('[1]Full Data'!D107,"-",'[1]Full Data'!E107,"-",'[1]Full Data'!F107)</f>
        <v>Elq13-3100-50</v>
      </c>
      <c r="B121" s="42">
        <f>'[1]Full Data'!E107</f>
        <v>3100</v>
      </c>
      <c r="C121" s="42">
        <f>'[1]Full Data'!F107</f>
        <v>50</v>
      </c>
      <c r="D121" s="4">
        <f>IF('[1]Full Data'!B107&lt;140201,1,IF('[1]Full Data'!B107&lt;141001,2,IF('[1]Full Data'!B107&lt;150401,3,4)))</f>
        <v>2</v>
      </c>
      <c r="E121" s="37">
        <f>'[1]Full Data'!G107</f>
        <v>-4.3213999999999997</v>
      </c>
      <c r="F121" s="37">
        <v>-4.2334669264297604</v>
      </c>
      <c r="G121" s="37">
        <f>'[1]Full Data'!I107</f>
        <v>-15.7277</v>
      </c>
      <c r="H121" s="37">
        <v>-15.3690565687183</v>
      </c>
      <c r="I121" s="45">
        <f>'[1]Full Data'!K107</f>
        <v>-3.9961000000000002</v>
      </c>
      <c r="J121" s="5">
        <f>'[1]Full Data'!L107-0.082</f>
        <v>0.57706000000000002</v>
      </c>
      <c r="K121" s="5">
        <f>'[1]Full Data'!M107</f>
        <v>1.1323E-2</v>
      </c>
      <c r="L121" s="45">
        <f>'[1]Full Data'!N105</f>
        <v>-14.1265</v>
      </c>
      <c r="M121" s="5">
        <f>'[1]Full Data'!O107</f>
        <v>0.10134</v>
      </c>
      <c r="N121" s="45">
        <f>'[1]Full Data'!P105</f>
        <v>18.289000000000001</v>
      </c>
      <c r="O121" s="45">
        <f>'[1]Full Data'!Q107</f>
        <v>-20.175999999999998</v>
      </c>
      <c r="P121" s="46">
        <f t="shared" si="2"/>
        <v>41.120638524969252</v>
      </c>
      <c r="Q121" s="46">
        <f t="shared" si="3"/>
        <v>35.905161914023665</v>
      </c>
    </row>
    <row r="122" spans="1:17" s="4" customFormat="1" ht="19" customHeight="1">
      <c r="A122" s="42" t="str">
        <f>CONCATENATE('[1]Full Data'!D108,"-",'[1]Full Data'!E108,"-",'[1]Full Data'!F108)</f>
        <v>Elq13-3100-50</v>
      </c>
      <c r="B122" s="42">
        <f>'[1]Full Data'!E108</f>
        <v>3100</v>
      </c>
      <c r="C122" s="42">
        <f>'[1]Full Data'!F108</f>
        <v>50</v>
      </c>
      <c r="D122" s="4">
        <f>IF('[1]Full Data'!B108&lt;140201,1,IF('[1]Full Data'!B108&lt;141001,2,IF('[1]Full Data'!B108&lt;150401,3,4)))</f>
        <v>2</v>
      </c>
      <c r="E122" s="37">
        <f>'[1]Full Data'!G108</f>
        <v>-4.2630999999999997</v>
      </c>
      <c r="F122" s="37">
        <v>-4.1744973260338201</v>
      </c>
      <c r="G122" s="37">
        <f>'[1]Full Data'!I108</f>
        <v>-15.6005</v>
      </c>
      <c r="H122" s="37">
        <v>-15.244052008768501</v>
      </c>
      <c r="I122" s="45">
        <f>'[1]Full Data'!K108</f>
        <v>-3.7936999999999999</v>
      </c>
      <c r="J122" s="5">
        <f>'[1]Full Data'!L108-0.082</f>
        <v>0.59279999999999999</v>
      </c>
      <c r="K122" s="5">
        <f>'[1]Full Data'!M108</f>
        <v>1.1916E-2</v>
      </c>
      <c r="L122" s="45">
        <f>'[1]Full Data'!N106</f>
        <v>-14.533200000000001</v>
      </c>
      <c r="M122" s="5">
        <f>'[1]Full Data'!O108</f>
        <v>0.15590999999999999</v>
      </c>
      <c r="N122" s="45">
        <f>'[1]Full Data'!P106</f>
        <v>8.2994000000000003</v>
      </c>
      <c r="O122" s="45">
        <f>'[1]Full Data'!Q108</f>
        <v>-20.32</v>
      </c>
      <c r="P122" s="46">
        <f t="shared" si="2"/>
        <v>35.257324007025318</v>
      </c>
      <c r="Q122" s="46">
        <f t="shared" si="3"/>
        <v>31.802420144977418</v>
      </c>
    </row>
    <row r="123" spans="1:17" s="4" customFormat="1" ht="19" customHeight="1">
      <c r="A123" s="42" t="str">
        <f>CONCATENATE('[1]Full Data'!D109,"-",'[1]Full Data'!E109,"-",'[1]Full Data'!F109)</f>
        <v>Elq13-3100-50</v>
      </c>
      <c r="B123" s="42">
        <f>'[1]Full Data'!E109</f>
        <v>3100</v>
      </c>
      <c r="C123" s="42">
        <f>'[1]Full Data'!F109</f>
        <v>50</v>
      </c>
      <c r="D123" s="4">
        <f>IF('[1]Full Data'!B109&lt;140201,1,IF('[1]Full Data'!B109&lt;141001,2,IF('[1]Full Data'!B109&lt;150401,3,4)))</f>
        <v>3</v>
      </c>
      <c r="E123" s="37">
        <f>'[1]Full Data'!G109</f>
        <v>-4.3832000000000004</v>
      </c>
      <c r="F123" s="37">
        <v>-4.3040000000000003</v>
      </c>
      <c r="G123" s="37">
        <f>'[1]Full Data'!I109</f>
        <v>-15.6111</v>
      </c>
      <c r="H123" s="37">
        <v>-15.264099999999999</v>
      </c>
      <c r="I123" s="45">
        <f>'[1]Full Data'!K109</f>
        <v>-3.976</v>
      </c>
      <c r="J123" s="5">
        <f>'[1]Full Data'!L109-0.082</f>
        <v>0.54986000000000002</v>
      </c>
      <c r="K123" s="5">
        <f>'[1]Full Data'!M109</f>
        <v>1.2168E-2</v>
      </c>
      <c r="L123" s="45">
        <f>'[1]Full Data'!N107</f>
        <v>-18.4634</v>
      </c>
      <c r="M123" s="5">
        <f>'[1]Full Data'!O109</f>
        <v>0.17319000000000001</v>
      </c>
      <c r="N123" s="45">
        <f>'[1]Full Data'!P107</f>
        <v>-32.551400000000001</v>
      </c>
      <c r="O123" s="45">
        <f>'[1]Full Data'!Q109</f>
        <v>-15.702400000000001</v>
      </c>
      <c r="P123" s="46">
        <f t="shared" si="2"/>
        <v>52.092667351204682</v>
      </c>
      <c r="Q123" s="46">
        <f t="shared" si="3"/>
        <v>43.403041665419266</v>
      </c>
    </row>
    <row r="124" spans="1:17" s="4" customFormat="1" ht="19" customHeight="1">
      <c r="A124" s="42" t="str">
        <f>CONCATENATE('[1]Full Data'!D110,"-",'[1]Full Data'!E110,"-",'[1]Full Data'!F110)</f>
        <v>Elq13-3100-50</v>
      </c>
      <c r="B124" s="42">
        <f>'[1]Full Data'!E110</f>
        <v>3100</v>
      </c>
      <c r="C124" s="42">
        <f>'[1]Full Data'!F110</f>
        <v>50</v>
      </c>
      <c r="D124" s="4">
        <f>IF('[1]Full Data'!B110&lt;140201,1,IF('[1]Full Data'!B110&lt;141001,2,IF('[1]Full Data'!B110&lt;150401,3,4)))</f>
        <v>3</v>
      </c>
      <c r="E124" s="37">
        <f>'[1]Full Data'!G110</f>
        <v>-4.4252000000000002</v>
      </c>
      <c r="F124" s="37">
        <v>-4.3467000000000002</v>
      </c>
      <c r="G124" s="37">
        <f>'[1]Full Data'!I110</f>
        <v>-15.488799999999999</v>
      </c>
      <c r="H124" s="37">
        <v>-15.1434</v>
      </c>
      <c r="I124" s="45">
        <f>'[1]Full Data'!K110</f>
        <v>-3.8929</v>
      </c>
      <c r="J124" s="5">
        <f>'[1]Full Data'!L110-0.082</f>
        <v>0.54770000000000008</v>
      </c>
      <c r="K124" s="5">
        <f>'[1]Full Data'!M110</f>
        <v>1.0828000000000001E-2</v>
      </c>
      <c r="L124" s="45">
        <f>'[1]Full Data'!N108</f>
        <v>-18.156099999999999</v>
      </c>
      <c r="M124" s="5">
        <f>'[1]Full Data'!O110</f>
        <v>0.32408999999999999</v>
      </c>
      <c r="N124" s="45">
        <f>'[1]Full Data'!P108</f>
        <v>-32.386800000000001</v>
      </c>
      <c r="O124" s="45">
        <f>'[1]Full Data'!Q110</f>
        <v>0.53337999999999997</v>
      </c>
      <c r="P124" s="46">
        <f t="shared" si="2"/>
        <v>53.0140365267211</v>
      </c>
      <c r="Q124" s="46">
        <f t="shared" si="3"/>
        <v>44.022116001885706</v>
      </c>
    </row>
    <row r="125" spans="1:17" s="4" customFormat="1" ht="19" customHeight="1">
      <c r="A125" s="42" t="str">
        <f>CONCATENATE('[1]Full Data'!D111,"-",'[1]Full Data'!E111,"-",'[1]Full Data'!F111)</f>
        <v>Elq13-3100-50</v>
      </c>
      <c r="B125" s="42">
        <f>'[1]Full Data'!E111</f>
        <v>3100</v>
      </c>
      <c r="C125" s="42">
        <f>'[1]Full Data'!F111</f>
        <v>50</v>
      </c>
      <c r="D125" s="4">
        <f>IF('[1]Full Data'!B111&lt;140201,1,IF('[1]Full Data'!B111&lt;141001,2,IF('[1]Full Data'!B111&lt;150401,3,4)))</f>
        <v>4</v>
      </c>
      <c r="E125" s="37">
        <f>'[1]Full Data'!G111</f>
        <v>-4.4600999999999997</v>
      </c>
      <c r="F125" s="37">
        <v>-4.3821000000000003</v>
      </c>
      <c r="G125" s="37">
        <f>'[1]Full Data'!I111</f>
        <v>-15.4025</v>
      </c>
      <c r="H125" s="37">
        <v>-15.0581</v>
      </c>
      <c r="I125" s="45">
        <f>'[1]Full Data'!K111</f>
        <v>-3.8043</v>
      </c>
      <c r="J125" s="5">
        <f>'[1]Full Data'!L111-0.082</f>
        <v>0.58434000000000008</v>
      </c>
      <c r="K125" s="5">
        <f>'[1]Full Data'!M111</f>
        <v>1.2496E-2</v>
      </c>
      <c r="L125" s="45">
        <f>'[1]Full Data'!N109</f>
        <v>-18.160799999999998</v>
      </c>
      <c r="M125" s="5">
        <f>'[1]Full Data'!O111</f>
        <v>-0.18978999999999999</v>
      </c>
      <c r="N125" s="45">
        <f>'[1]Full Data'!P109</f>
        <v>-27.9651</v>
      </c>
      <c r="O125" s="45">
        <f>'[1]Full Data'!Q111</f>
        <v>-20.0717</v>
      </c>
      <c r="P125" s="46">
        <f t="shared" si="2"/>
        <v>38.36754079664604</v>
      </c>
      <c r="Q125" s="46">
        <f t="shared" si="3"/>
        <v>33.987117081041504</v>
      </c>
    </row>
    <row r="126" spans="1:17" s="4" customFormat="1" ht="19" customHeight="1">
      <c r="A126" s="42" t="str">
        <f>CONCATENATE('[1]Full Data'!D112,"-",'[1]Full Data'!E112,"-",'[1]Full Data'!F112)</f>
        <v>Elq13-3300-50</v>
      </c>
      <c r="B126" s="42">
        <f>'[1]Full Data'!E112</f>
        <v>3300</v>
      </c>
      <c r="C126" s="42">
        <f>'[1]Full Data'!F112</f>
        <v>50</v>
      </c>
      <c r="D126" s="4">
        <f>IF('[1]Full Data'!B112&lt;140201,1,IF('[1]Full Data'!B112&lt;141001,2,IF('[1]Full Data'!B112&lt;150401,3,4)))</f>
        <v>1</v>
      </c>
      <c r="E126" s="37">
        <f>'[1]Full Data'!G112</f>
        <v>5.6504000000000003</v>
      </c>
      <c r="F126" s="37">
        <v>5.8528634548431802</v>
      </c>
      <c r="G126" s="37">
        <f>'[1]Full Data'!I112</f>
        <v>-10.394</v>
      </c>
      <c r="H126" s="37">
        <v>-10.127414891015</v>
      </c>
      <c r="I126" s="45">
        <f>'[1]Full Data'!K112</f>
        <v>11.3812</v>
      </c>
      <c r="J126" s="5">
        <f>'[1]Full Data'!L112-0.082</f>
        <v>0.70234000000000008</v>
      </c>
      <c r="K126" s="5">
        <f>'[1]Full Data'!M112</f>
        <v>1.0784999999999999E-2</v>
      </c>
      <c r="L126" s="45">
        <f>'[1]Full Data'!N110</f>
        <v>-17.769100000000002</v>
      </c>
      <c r="M126" s="5">
        <f>'[1]Full Data'!O112</f>
        <v>1.3758999999999999</v>
      </c>
      <c r="N126" s="45">
        <f>'[1]Full Data'!P110</f>
        <v>-11.728899999999999</v>
      </c>
      <c r="O126" s="45">
        <f>'[1]Full Data'!Q112</f>
        <v>112.8099</v>
      </c>
      <c r="P126" s="46">
        <f t="shared" si="2"/>
        <v>1.9006428438503917</v>
      </c>
      <c r="Q126" s="46">
        <f t="shared" si="3"/>
        <v>7.160645212022871</v>
      </c>
    </row>
    <row r="127" spans="1:17" s="4" customFormat="1" ht="19" customHeight="1">
      <c r="A127" s="42" t="str">
        <f>CONCATENATE('[1]Full Data'!D113,"-",'[1]Full Data'!E113,"-",'[1]Full Data'!F113)</f>
        <v>Elq13-3300-50</v>
      </c>
      <c r="B127" s="42">
        <f>'[1]Full Data'!E113</f>
        <v>3300</v>
      </c>
      <c r="C127" s="42">
        <f>'[1]Full Data'!F113</f>
        <v>50</v>
      </c>
      <c r="D127" s="4">
        <f>IF('[1]Full Data'!B113&lt;140201,1,IF('[1]Full Data'!B113&lt;141001,2,IF('[1]Full Data'!B113&lt;150401,3,4)))</f>
        <v>1</v>
      </c>
      <c r="E127" s="37">
        <f>'[1]Full Data'!G113</f>
        <v>5.6078999999999999</v>
      </c>
      <c r="F127" s="37">
        <v>5.8098753241943397</v>
      </c>
      <c r="G127" s="37">
        <f>'[1]Full Data'!I113</f>
        <v>-10.493600000000001</v>
      </c>
      <c r="H127" s="37">
        <v>-10.225295820032301</v>
      </c>
      <c r="I127" s="45">
        <f>'[1]Full Data'!K113</f>
        <v>11.2492</v>
      </c>
      <c r="J127" s="5">
        <f>'[1]Full Data'!L113-0.082</f>
        <v>0.71661000000000008</v>
      </c>
      <c r="K127" s="5">
        <f>'[1]Full Data'!M113</f>
        <v>1.3294E-2</v>
      </c>
      <c r="L127" s="45">
        <f>'[1]Full Data'!N111</f>
        <v>-18.101900000000001</v>
      </c>
      <c r="M127" s="5">
        <f>'[1]Full Data'!O113</f>
        <v>1.3391</v>
      </c>
      <c r="N127" s="45">
        <f>'[1]Full Data'!P111</f>
        <v>-31.945</v>
      </c>
      <c r="O127" s="45">
        <f>'[1]Full Data'!Q113</f>
        <v>100.152</v>
      </c>
      <c r="P127" s="46">
        <f t="shared" si="2"/>
        <v>-1.6935291547401334</v>
      </c>
      <c r="Q127" s="46">
        <f t="shared" si="3"/>
        <v>4.3713179250061103</v>
      </c>
    </row>
    <row r="128" spans="1:17" s="4" customFormat="1" ht="19" customHeight="1">
      <c r="A128" s="42" t="str">
        <f>CONCATENATE('[1]Full Data'!D114,"-",'[1]Full Data'!E114,"-",'[1]Full Data'!F114)</f>
        <v>Elq13-3300-50</v>
      </c>
      <c r="B128" s="42">
        <f>'[1]Full Data'!E114</f>
        <v>3300</v>
      </c>
      <c r="C128" s="42">
        <f>'[1]Full Data'!F114</f>
        <v>50</v>
      </c>
      <c r="D128" s="4">
        <f>IF('[1]Full Data'!B114&lt;140201,1,IF('[1]Full Data'!B114&lt;141001,2,IF('[1]Full Data'!B114&lt;150401,3,4)))</f>
        <v>2</v>
      </c>
      <c r="E128" s="37">
        <f>'[1]Full Data'!G114</f>
        <v>5.6394000000000002</v>
      </c>
      <c r="F128" s="37">
        <v>5.8417371151458299</v>
      </c>
      <c r="G128" s="37">
        <f>'[1]Full Data'!I114</f>
        <v>-10.3788</v>
      </c>
      <c r="H128" s="37">
        <v>-10.1124772391971</v>
      </c>
      <c r="I128" s="45">
        <f>'[1]Full Data'!K114</f>
        <v>11.3483</v>
      </c>
      <c r="J128" s="5">
        <f>'[1]Full Data'!L114-0.082</f>
        <v>0.66452</v>
      </c>
      <c r="K128" s="5">
        <f>'[1]Full Data'!M114</f>
        <v>1.2215E-2</v>
      </c>
      <c r="L128" s="45">
        <f>'[1]Full Data'!N112</f>
        <v>-6.4997999999999996</v>
      </c>
      <c r="M128" s="5">
        <f>'[1]Full Data'!O114</f>
        <v>0.56196000000000002</v>
      </c>
      <c r="N128" s="45">
        <f>'[1]Full Data'!P112</f>
        <v>121.848</v>
      </c>
      <c r="O128" s="45">
        <f>'[1]Full Data'!Q114</f>
        <v>49.493600000000001</v>
      </c>
      <c r="P128" s="46">
        <f t="shared" si="2"/>
        <v>12.163446340700091</v>
      </c>
      <c r="Q128" s="46">
        <f t="shared" si="3"/>
        <v>14.980537440300395</v>
      </c>
    </row>
    <row r="129" spans="1:17" s="4" customFormat="1" ht="19" customHeight="1">
      <c r="A129" s="42" t="str">
        <f>CONCATENATE('[1]Full Data'!D115,"-",'[1]Full Data'!E115,"-",'[1]Full Data'!F115)</f>
        <v>Elq13-3300-50</v>
      </c>
      <c r="B129" s="42">
        <f>'[1]Full Data'!E115</f>
        <v>3300</v>
      </c>
      <c r="C129" s="42">
        <f>'[1]Full Data'!F115</f>
        <v>50</v>
      </c>
      <c r="D129" s="4">
        <f>IF('[1]Full Data'!B115&lt;140201,1,IF('[1]Full Data'!B115&lt;141001,2,IF('[1]Full Data'!B115&lt;150401,3,4)))</f>
        <v>1</v>
      </c>
      <c r="E129" s="37">
        <f>'[1]Full Data'!G115</f>
        <v>5.5311000000000003</v>
      </c>
      <c r="F129" s="37">
        <v>5.7321932433983198</v>
      </c>
      <c r="G129" s="37">
        <f>'[1]Full Data'!I115</f>
        <v>-10.439299999999999</v>
      </c>
      <c r="H129" s="37">
        <v>-10.171933024393301</v>
      </c>
      <c r="I129" s="45">
        <f>'[1]Full Data'!K115</f>
        <v>11.1851</v>
      </c>
      <c r="J129" s="5">
        <f>'[1]Full Data'!L115-0.082</f>
        <v>0.66756000000000004</v>
      </c>
      <c r="K129" s="5">
        <f>'[1]Full Data'!M115</f>
        <v>1.0707E-2</v>
      </c>
      <c r="L129" s="45">
        <f>'[1]Full Data'!N113</f>
        <v>-6.7363</v>
      </c>
      <c r="M129" s="5">
        <f>'[1]Full Data'!O115</f>
        <v>0.96696000000000004</v>
      </c>
      <c r="N129" s="45">
        <f>'[1]Full Data'!P113</f>
        <v>108.8184</v>
      </c>
      <c r="O129" s="45">
        <f>'[1]Full Data'!Q115</f>
        <v>55.509300000000003</v>
      </c>
      <c r="P129" s="46">
        <f t="shared" si="2"/>
        <v>11.295744374438073</v>
      </c>
      <c r="Q129" s="46">
        <f t="shared" si="3"/>
        <v>14.327646892109385</v>
      </c>
    </row>
    <row r="130" spans="1:17" s="4" customFormat="1" ht="19" customHeight="1">
      <c r="A130" s="42" t="str">
        <f>CONCATENATE('[1]Full Data'!D116,"-",'[1]Full Data'!E116,"-",'[1]Full Data'!F116)</f>
        <v>Elq13-3550-20</v>
      </c>
      <c r="B130" s="42">
        <f>'[1]Full Data'!E116</f>
        <v>3550</v>
      </c>
      <c r="C130" s="42">
        <f>'[1]Full Data'!F116</f>
        <v>20</v>
      </c>
      <c r="D130" s="4">
        <f>IF('[1]Full Data'!B116&lt;140201,1,IF('[1]Full Data'!B116&lt;141001,2,IF('[1]Full Data'!B116&lt;150401,3,4)))</f>
        <v>2</v>
      </c>
      <c r="E130" s="37">
        <f>'[1]Full Data'!G116</f>
        <v>2.7732999999999999</v>
      </c>
      <c r="F130" s="37">
        <v>2.9427187327307802</v>
      </c>
      <c r="G130" s="37">
        <f>'[1]Full Data'!I116</f>
        <v>-5.8639999999999999</v>
      </c>
      <c r="H130" s="37">
        <v>-5.6756015531828004</v>
      </c>
      <c r="I130" s="45">
        <f>'[1]Full Data'!K116</f>
        <v>13.1988</v>
      </c>
      <c r="J130" s="5">
        <f>'[1]Full Data'!L116-0.082</f>
        <v>0.64424000000000003</v>
      </c>
      <c r="K130" s="5">
        <f>'[1]Full Data'!M116</f>
        <v>1.1480000000000001E-2</v>
      </c>
      <c r="L130" s="45">
        <f>'[1]Full Data'!N114</f>
        <v>-7.2770000000000001</v>
      </c>
      <c r="M130" s="5">
        <f>'[1]Full Data'!O116</f>
        <v>0.51597999999999999</v>
      </c>
      <c r="N130" s="45">
        <f>'[1]Full Data'!P114</f>
        <v>58.042900000000003</v>
      </c>
      <c r="O130" s="45">
        <f>'[1]Full Data'!Q116</f>
        <v>53.923900000000003</v>
      </c>
      <c r="P130" s="46">
        <f t="shared" si="2"/>
        <v>18.162481764311281</v>
      </c>
      <c r="Q130" s="46">
        <f t="shared" si="3"/>
        <v>19.452867990326411</v>
      </c>
    </row>
    <row r="131" spans="1:17" s="4" customFormat="1" ht="19" customHeight="1">
      <c r="A131" s="42" t="str">
        <f>CONCATENATE('[1]Full Data'!D117,"-",'[1]Full Data'!E117,"-",'[1]Full Data'!F117)</f>
        <v>Elq13-3550-20</v>
      </c>
      <c r="B131" s="42">
        <f>'[1]Full Data'!E117</f>
        <v>3550</v>
      </c>
      <c r="C131" s="42">
        <f>'[1]Full Data'!F117</f>
        <v>20</v>
      </c>
      <c r="D131" s="4">
        <f>IF('[1]Full Data'!B117&lt;140201,1,IF('[1]Full Data'!B117&lt;141001,2,IF('[1]Full Data'!B117&lt;150401,3,4)))</f>
        <v>2</v>
      </c>
      <c r="E131" s="37">
        <f>'[1]Full Data'!G117</f>
        <v>2.8262</v>
      </c>
      <c r="F131" s="37">
        <v>2.9962263118207502</v>
      </c>
      <c r="G131" s="37">
        <f>'[1]Full Data'!I117</f>
        <v>-6.2011000000000003</v>
      </c>
      <c r="H131" s="37">
        <v>-6.0068832918546002</v>
      </c>
      <c r="I131" s="45">
        <f>'[1]Full Data'!K117</f>
        <v>12.9077</v>
      </c>
      <c r="J131" s="5">
        <f>'[1]Full Data'!L117-0.082</f>
        <v>0.65073000000000003</v>
      </c>
      <c r="K131" s="5">
        <f>'[1]Full Data'!M117</f>
        <v>1.0562999999999999E-2</v>
      </c>
      <c r="L131" s="45">
        <f>'[1]Full Data'!N115</f>
        <v>-6.9969000000000001</v>
      </c>
      <c r="M131" s="5">
        <f>'[1]Full Data'!O117</f>
        <v>0.70723999999999998</v>
      </c>
      <c r="N131" s="45">
        <f>'[1]Full Data'!P115</f>
        <v>63.862200000000001</v>
      </c>
      <c r="O131" s="45">
        <f>'[1]Full Data'!Q117</f>
        <v>80.480199999999996</v>
      </c>
      <c r="P131" s="46">
        <f t="shared" si="2"/>
        <v>16.201674794042049</v>
      </c>
      <c r="Q131" s="46">
        <f t="shared" si="3"/>
        <v>17.999045792238405</v>
      </c>
    </row>
    <row r="132" spans="1:17" s="4" customFormat="1" ht="19" customHeight="1">
      <c r="A132" s="42" t="str">
        <f>CONCATENATE('[1]Full Data'!D118,"-",'[1]Full Data'!E118,"-",'[1]Full Data'!F118)</f>
        <v>Elq13-3550-20</v>
      </c>
      <c r="B132" s="42">
        <f>'[1]Full Data'!E118</f>
        <v>3550</v>
      </c>
      <c r="C132" s="42">
        <f>'[1]Full Data'!F118</f>
        <v>20</v>
      </c>
      <c r="D132" s="4">
        <f>IF('[1]Full Data'!B118&lt;140201,1,IF('[1]Full Data'!B118&lt;141001,2,IF('[1]Full Data'!B118&lt;150401,3,4)))</f>
        <v>2</v>
      </c>
      <c r="E132" s="37">
        <f>'[1]Full Data'!G118</f>
        <v>2.7559</v>
      </c>
      <c r="F132" s="37">
        <v>2.92511888630044</v>
      </c>
      <c r="G132" s="37">
        <f>'[1]Full Data'!I118</f>
        <v>-6.2865000000000002</v>
      </c>
      <c r="H132" s="37">
        <v>-6.0908093093051301</v>
      </c>
      <c r="I132" s="45">
        <f>'[1]Full Data'!K118</f>
        <v>12.760999999999999</v>
      </c>
      <c r="J132" s="5">
        <f>'[1]Full Data'!L118-0.082</f>
        <v>0.66327000000000003</v>
      </c>
      <c r="K132" s="5">
        <f>'[1]Full Data'!M118</f>
        <v>1.0515E-2</v>
      </c>
      <c r="L132" s="45">
        <f>'[1]Full Data'!N116</f>
        <v>1.7330000000000001</v>
      </c>
      <c r="M132" s="5">
        <f>'[1]Full Data'!O118</f>
        <v>0.56103000000000003</v>
      </c>
      <c r="N132" s="45">
        <f>'[1]Full Data'!P116</f>
        <v>69.145099999999999</v>
      </c>
      <c r="O132" s="45">
        <f>'[1]Full Data'!Q118</f>
        <v>49.424199999999999</v>
      </c>
      <c r="P132" s="46">
        <f t="shared" si="2"/>
        <v>12.522542713482494</v>
      </c>
      <c r="Q132" s="46">
        <f t="shared" si="3"/>
        <v>15.250289306686852</v>
      </c>
    </row>
    <row r="133" spans="1:17" s="4" customFormat="1" ht="19" customHeight="1">
      <c r="A133" s="42" t="str">
        <f>CONCATENATE('[1]Full Data'!D119,"-",'[1]Full Data'!E119,"-",'[1]Full Data'!F119)</f>
        <v>Elq13-3550-20</v>
      </c>
      <c r="B133" s="42">
        <f>'[1]Full Data'!E119</f>
        <v>3550</v>
      </c>
      <c r="C133" s="42">
        <f>'[1]Full Data'!F119</f>
        <v>20</v>
      </c>
      <c r="D133" s="4">
        <f>IF('[1]Full Data'!B119&lt;140201,1,IF('[1]Full Data'!B119&lt;141001,2,IF('[1]Full Data'!B119&lt;150401,3,4)))</f>
        <v>2</v>
      </c>
      <c r="E133" s="37">
        <f>'[1]Full Data'!G119</f>
        <v>2.2764000000000002</v>
      </c>
      <c r="F133" s="37">
        <v>2.4401116240388201</v>
      </c>
      <c r="G133" s="37">
        <f>'[1]Full Data'!I119</f>
        <v>-6.3409000000000004</v>
      </c>
      <c r="H133" s="37">
        <v>-6.1442703789691597</v>
      </c>
      <c r="I133" s="45">
        <f>'[1]Full Data'!K119</f>
        <v>12.2666</v>
      </c>
      <c r="J133" s="5">
        <f>'[1]Full Data'!L119-0.082</f>
        <v>0.69825000000000004</v>
      </c>
      <c r="K133" s="5">
        <f>'[1]Full Data'!M119</f>
        <v>1.4194E-2</v>
      </c>
      <c r="L133" s="45">
        <f>'[1]Full Data'!N117</f>
        <v>1.2461</v>
      </c>
      <c r="M133" s="5">
        <f>'[1]Full Data'!O119</f>
        <v>0.70321999999999996</v>
      </c>
      <c r="N133" s="45">
        <f>'[1]Full Data'!P117</f>
        <v>95.398899999999998</v>
      </c>
      <c r="O133" s="45">
        <f>'[1]Full Data'!Q119</f>
        <v>141.75749999999999</v>
      </c>
      <c r="P133" s="46">
        <f t="shared" si="2"/>
        <v>2.9573959850533811</v>
      </c>
      <c r="Q133" s="46">
        <f t="shared" si="3"/>
        <v>7.975743882100744</v>
      </c>
    </row>
    <row r="134" spans="1:17" s="4" customFormat="1" ht="19" customHeight="1">
      <c r="A134" s="42" t="str">
        <f>CONCATENATE('[1]Full Data'!D120,"-",'[1]Full Data'!E120,"-",'[1]Full Data'!F120)</f>
        <v>Elq13-3550-20</v>
      </c>
      <c r="B134" s="42">
        <f>'[1]Full Data'!E120</f>
        <v>3550</v>
      </c>
      <c r="C134" s="42">
        <f>'[1]Full Data'!F120</f>
        <v>20</v>
      </c>
      <c r="D134" s="4">
        <f>IF('[1]Full Data'!B120&lt;140201,1,IF('[1]Full Data'!B120&lt;141001,2,IF('[1]Full Data'!B120&lt;150401,3,4)))</f>
        <v>2</v>
      </c>
      <c r="E134" s="37">
        <f>'[1]Full Data'!G120</f>
        <v>3.1223999999999998</v>
      </c>
      <c r="F134" s="37">
        <v>3.2958282953074902</v>
      </c>
      <c r="G134" s="37">
        <f>'[1]Full Data'!I120</f>
        <v>-5.3452000000000002</v>
      </c>
      <c r="H134" s="37">
        <v>-5.1657559108721296</v>
      </c>
      <c r="I134" s="45">
        <f>'[1]Full Data'!K120</f>
        <v>14.1229</v>
      </c>
      <c r="J134" s="5">
        <f>'[1]Full Data'!L120-0.082</f>
        <v>0.68898000000000004</v>
      </c>
      <c r="K134" s="5">
        <f>'[1]Full Data'!M120</f>
        <v>1.3634E-2</v>
      </c>
      <c r="L134" s="45">
        <f>'[1]Full Data'!N118</f>
        <v>0.92756000000000005</v>
      </c>
      <c r="M134" s="5">
        <f>'[1]Full Data'!O120</f>
        <v>0.78491999999999995</v>
      </c>
      <c r="N134" s="45">
        <f>'[1]Full Data'!P118</f>
        <v>63.656399999999998</v>
      </c>
      <c r="O134" s="45">
        <f>'[1]Full Data'!Q120</f>
        <v>84.008099999999999</v>
      </c>
      <c r="P134" s="46">
        <f t="shared" si="2"/>
        <v>5.3983434918542912</v>
      </c>
      <c r="Q134" s="46">
        <f t="shared" si="3"/>
        <v>9.8498082230778436</v>
      </c>
    </row>
    <row r="135" spans="1:17" s="4" customFormat="1" ht="19" customHeight="1">
      <c r="A135" s="42" t="str">
        <f>CONCATENATE('[1]Full Data'!D121,"-",'[1]Full Data'!E121,"-",'[1]Full Data'!F121)</f>
        <v>Elq13-3550-40</v>
      </c>
      <c r="B135" s="42">
        <f>'[1]Full Data'!E121</f>
        <v>3550</v>
      </c>
      <c r="C135" s="42">
        <f>'[1]Full Data'!F121</f>
        <v>40</v>
      </c>
      <c r="D135" s="4">
        <f>IF('[1]Full Data'!B121&lt;140201,1,IF('[1]Full Data'!B121&lt;141001,2,IF('[1]Full Data'!B121&lt;150401,3,4)))</f>
        <v>2</v>
      </c>
      <c r="E135" s="37">
        <f>'[1]Full Data'!G121</f>
        <v>2.8982999999999999</v>
      </c>
      <c r="F135" s="37">
        <v>3.06915441110973</v>
      </c>
      <c r="G135" s="37">
        <f>'[1]Full Data'!I121</f>
        <v>-8.5328999999999997</v>
      </c>
      <c r="H135" s="37">
        <v>-8.2984370095493407</v>
      </c>
      <c r="I135" s="45">
        <f>'[1]Full Data'!K121</f>
        <v>10.5932</v>
      </c>
      <c r="J135" s="5">
        <f>'[1]Full Data'!L121-0.082</f>
        <v>0.68306</v>
      </c>
      <c r="K135" s="5">
        <f>'[1]Full Data'!M121</f>
        <v>1.0710000000000001E-2</v>
      </c>
      <c r="L135" s="45">
        <f>'[1]Full Data'!N119</f>
        <v>0.95828000000000002</v>
      </c>
      <c r="M135" s="5">
        <f>'[1]Full Data'!O121</f>
        <v>0.78659999999999997</v>
      </c>
      <c r="N135" s="45">
        <f>'[1]Full Data'!P119</f>
        <v>156.55860000000001</v>
      </c>
      <c r="O135" s="45">
        <f>'[1]Full Data'!Q121</f>
        <v>64.8429</v>
      </c>
      <c r="P135" s="46">
        <f t="shared" si="2"/>
        <v>6.9914760424322822</v>
      </c>
      <c r="Q135" s="46">
        <f t="shared" si="3"/>
        <v>11.066416255086892</v>
      </c>
    </row>
    <row r="136" spans="1:17" s="4" customFormat="1" ht="19" customHeight="1">
      <c r="A136" s="42" t="str">
        <f>CONCATENATE('[1]Full Data'!D122,"-",'[1]Full Data'!E122,"-",'[1]Full Data'!F122)</f>
        <v>Elq13-3550-40</v>
      </c>
      <c r="B136" s="42">
        <f>'[1]Full Data'!E122</f>
        <v>3550</v>
      </c>
      <c r="C136" s="42">
        <f>'[1]Full Data'!F122</f>
        <v>40</v>
      </c>
      <c r="D136" s="4">
        <f>IF('[1]Full Data'!B122&lt;140201,1,IF('[1]Full Data'!B122&lt;141001,2,IF('[1]Full Data'!B122&lt;150401,3,4)))</f>
        <v>2</v>
      </c>
      <c r="E136" s="37">
        <f>'[1]Full Data'!G122</f>
        <v>2.8117000000000001</v>
      </c>
      <c r="F136" s="37">
        <v>2.9815597731287999</v>
      </c>
      <c r="G136" s="37">
        <f>'[1]Full Data'!I122</f>
        <v>-8.7670999999999992</v>
      </c>
      <c r="H136" s="37">
        <v>-8.5285947763750105</v>
      </c>
      <c r="I136" s="45">
        <f>'[1]Full Data'!K122</f>
        <v>10.257899999999999</v>
      </c>
      <c r="J136" s="5">
        <f>'[1]Full Data'!L122-0.082</f>
        <v>0.67504000000000008</v>
      </c>
      <c r="K136" s="5">
        <f>'[1]Full Data'!M122</f>
        <v>1.1141E-2</v>
      </c>
      <c r="L136" s="45">
        <f>'[1]Full Data'!N120</f>
        <v>3.0488</v>
      </c>
      <c r="M136" s="5">
        <f>'[1]Full Data'!O122</f>
        <v>0.89215999999999995</v>
      </c>
      <c r="N136" s="45">
        <f>'[1]Full Data'!P120</f>
        <v>101.19410000000001</v>
      </c>
      <c r="O136" s="45">
        <f>'[1]Full Data'!Q122</f>
        <v>87.464399999999998</v>
      </c>
      <c r="P136" s="46">
        <f t="shared" si="2"/>
        <v>9.1939966256008461</v>
      </c>
      <c r="Q136" s="46">
        <f t="shared" si="3"/>
        <v>12.739899913868157</v>
      </c>
    </row>
    <row r="137" spans="1:17" s="4" customFormat="1" ht="19" customHeight="1">
      <c r="A137" s="7" t="str">
        <f>CONCATENATE('[1]Full Data'!D123,"-",'[1]Full Data'!E123,"-",'[1]Full Data'!F123)</f>
        <v>Elq13-3550-40</v>
      </c>
      <c r="B137" s="7">
        <f>'[1]Full Data'!E123</f>
        <v>3550</v>
      </c>
      <c r="C137" s="7">
        <f>'[1]Full Data'!F123</f>
        <v>40</v>
      </c>
      <c r="D137" s="7">
        <f>IF('[1]Full Data'!B123&lt;140201,1,IF('[1]Full Data'!B123&lt;141001,2,IF('[1]Full Data'!B123&lt;150401,3,4)))</f>
        <v>2</v>
      </c>
      <c r="E137" s="40">
        <f>'[1]Full Data'!G123</f>
        <v>2.8437999999999999</v>
      </c>
      <c r="F137" s="40">
        <v>3.01402845533651</v>
      </c>
      <c r="G137" s="40">
        <f>'[1]Full Data'!I123</f>
        <v>-8.6066000000000003</v>
      </c>
      <c r="H137" s="40">
        <v>-8.3708649660610899</v>
      </c>
      <c r="I137" s="49">
        <f>'[1]Full Data'!K123</f>
        <v>10.438800000000001</v>
      </c>
      <c r="J137" s="9">
        <f>'[1]Full Data'!L123-0.082</f>
        <v>0.65712000000000004</v>
      </c>
      <c r="K137" s="9">
        <f>'[1]Full Data'!M123</f>
        <v>1.1832000000000001E-2</v>
      </c>
      <c r="L137" s="49">
        <f>'[1]Full Data'!N121</f>
        <v>-3.3624999999999998</v>
      </c>
      <c r="M137" s="9">
        <f>'[1]Full Data'!O123</f>
        <v>0.56376999999999999</v>
      </c>
      <c r="N137" s="49">
        <f>'[1]Full Data'!P121</f>
        <v>74.570099999999996</v>
      </c>
      <c r="O137" s="49">
        <f>'[1]Full Data'!Q123</f>
        <v>51.547499999999999</v>
      </c>
      <c r="P137" s="50">
        <f t="shared" si="2"/>
        <v>14.309257312023533</v>
      </c>
      <c r="Q137" s="50">
        <f t="shared" si="3"/>
        <v>16.58859099757899</v>
      </c>
    </row>
    <row r="138" spans="1:17" s="4" customFormat="1" ht="19" customHeight="1">
      <c r="A138" s="42"/>
      <c r="B138" s="42"/>
      <c r="C138" s="42"/>
      <c r="E138" s="37"/>
      <c r="F138" s="37"/>
      <c r="G138" s="37"/>
      <c r="H138" s="37"/>
      <c r="I138" s="45"/>
      <c r="J138" s="5"/>
      <c r="K138" s="5"/>
      <c r="L138" s="45"/>
      <c r="M138" s="5"/>
      <c r="N138" s="45"/>
      <c r="O138" s="45"/>
      <c r="P138" s="46"/>
      <c r="Q138" s="46"/>
    </row>
    <row r="139" spans="1:17" s="4" customFormat="1" ht="19" customHeight="1">
      <c r="A139" s="268" t="s">
        <v>161</v>
      </c>
      <c r="B139" s="268"/>
      <c r="C139" s="268"/>
      <c r="D139" s="268"/>
      <c r="E139" s="268"/>
      <c r="F139" s="268"/>
      <c r="G139" s="268"/>
      <c r="H139" s="268"/>
      <c r="I139" s="268"/>
      <c r="J139" s="268"/>
      <c r="K139" s="268"/>
      <c r="L139" s="268"/>
      <c r="M139" s="268"/>
      <c r="N139" s="268"/>
      <c r="O139" s="268"/>
      <c r="P139" s="268"/>
      <c r="Q139" s="268"/>
    </row>
    <row r="140" spans="1:17" s="4" customFormat="1" ht="40" customHeight="1">
      <c r="A140" s="2" t="s">
        <v>22</v>
      </c>
      <c r="B140" s="2" t="s">
        <v>5</v>
      </c>
      <c r="C140" s="2" t="s">
        <v>25</v>
      </c>
      <c r="D140" s="2" t="s">
        <v>142</v>
      </c>
      <c r="E140" s="41" t="s">
        <v>143</v>
      </c>
      <c r="F140" s="41" t="s">
        <v>144</v>
      </c>
      <c r="G140" s="41" t="s">
        <v>145</v>
      </c>
      <c r="H140" s="41" t="s">
        <v>146</v>
      </c>
      <c r="I140" s="41" t="s">
        <v>147</v>
      </c>
      <c r="J140" s="41" t="s">
        <v>148</v>
      </c>
      <c r="K140" s="41" t="s">
        <v>149</v>
      </c>
      <c r="L140" s="41" t="s">
        <v>150</v>
      </c>
      <c r="M140" s="41" t="s">
        <v>151</v>
      </c>
      <c r="N140" s="41" t="s">
        <v>152</v>
      </c>
      <c r="O140" s="41" t="s">
        <v>153</v>
      </c>
      <c r="P140" s="41" t="s">
        <v>154</v>
      </c>
      <c r="Q140" s="41" t="s">
        <v>155</v>
      </c>
    </row>
    <row r="141" spans="1:17" s="4" customFormat="1" ht="19" customHeight="1">
      <c r="A141" s="42" t="str">
        <f>CONCATENATE('[1]Full Data'!D124,"-",'[1]Full Data'!E124,"-",'[1]Full Data'!F124)</f>
        <v>Elq13-3550-40</v>
      </c>
      <c r="B141" s="42">
        <f>'[1]Full Data'!E124</f>
        <v>3550</v>
      </c>
      <c r="C141" s="42">
        <f>'[1]Full Data'!F124</f>
        <v>40</v>
      </c>
      <c r="D141" s="4">
        <f>IF('[1]Full Data'!B124&lt;140201,1,IF('[1]Full Data'!B124&lt;141001,2,IF('[1]Full Data'!B124&lt;150401,3,4)))</f>
        <v>2</v>
      </c>
      <c r="E141" s="37">
        <f>'[1]Full Data'!G124</f>
        <v>2.7673999999999999</v>
      </c>
      <c r="F141" s="37">
        <v>2.9367509687113</v>
      </c>
      <c r="G141" s="37">
        <f>'[1]Full Data'!I124</f>
        <v>-8.8430999999999997</v>
      </c>
      <c r="H141" s="37">
        <v>-8.6032830354644698</v>
      </c>
      <c r="I141" s="45">
        <f>'[1]Full Data'!K124</f>
        <v>10.107699999999999</v>
      </c>
      <c r="J141" s="5">
        <f>'[1]Full Data'!L124-0.082</f>
        <v>0.64557000000000009</v>
      </c>
      <c r="K141" s="5">
        <f>'[1]Full Data'!M124</f>
        <v>9.8429999999999993E-3</v>
      </c>
      <c r="L141" s="45">
        <f>'[1]Full Data'!N122</f>
        <v>-3.7282000000000002</v>
      </c>
      <c r="M141" s="5">
        <f>'[1]Full Data'!O124</f>
        <v>0.71431999999999995</v>
      </c>
      <c r="N141" s="45">
        <f>'[1]Full Data'!P122</f>
        <v>96.783699999999996</v>
      </c>
      <c r="O141" s="45">
        <f>'[1]Full Data'!Q124</f>
        <v>82.921599999999998</v>
      </c>
      <c r="P141" s="46">
        <f t="shared" si="2"/>
        <v>17.75740501043515</v>
      </c>
      <c r="Q141" s="46">
        <f t="shared" si="3"/>
        <v>19.153161090654521</v>
      </c>
    </row>
    <row r="142" spans="1:17" s="4" customFormat="1" ht="19" customHeight="1">
      <c r="A142" s="42" t="str">
        <f>CONCATENATE('[1]Full Data'!D125,"-",'[1]Full Data'!E125,"-",'[1]Full Data'!F125)</f>
        <v>Elq13-3550-40</v>
      </c>
      <c r="B142" s="42">
        <f>'[1]Full Data'!E125</f>
        <v>3550</v>
      </c>
      <c r="C142" s="42">
        <f>'[1]Full Data'!F125</f>
        <v>40</v>
      </c>
      <c r="D142" s="4">
        <f>IF('[1]Full Data'!B125&lt;140201,1,IF('[1]Full Data'!B125&lt;141001,2,IF('[1]Full Data'!B125&lt;150401,3,4)))</f>
        <v>2</v>
      </c>
      <c r="E142" s="37">
        <f>'[1]Full Data'!G125</f>
        <v>2.5133000000000001</v>
      </c>
      <c r="F142" s="37">
        <v>2.67973252170259</v>
      </c>
      <c r="G142" s="37">
        <f>'[1]Full Data'!I125</f>
        <v>-8.4842999999999993</v>
      </c>
      <c r="H142" s="37">
        <v>-8.2506758333421306</v>
      </c>
      <c r="I142" s="45">
        <f>'[1]Full Data'!K125</f>
        <v>10.256399999999999</v>
      </c>
      <c r="J142" s="5">
        <f>'[1]Full Data'!L125-0.082</f>
        <v>0.67426000000000008</v>
      </c>
      <c r="K142" s="5">
        <f>'[1]Full Data'!M125</f>
        <v>1.0973999999999999E-2</v>
      </c>
      <c r="L142" s="45">
        <f>'[1]Full Data'!N123</f>
        <v>-3.7326000000000001</v>
      </c>
      <c r="M142" s="5">
        <f>'[1]Full Data'!O125</f>
        <v>0.73236999999999997</v>
      </c>
      <c r="N142" s="45">
        <f>'[1]Full Data'!P123</f>
        <v>60.939</v>
      </c>
      <c r="O142" s="45">
        <f>'[1]Full Data'!Q125</f>
        <v>20.452999999999999</v>
      </c>
      <c r="P142" s="46">
        <f t="shared" si="2"/>
        <v>9.410989610077479</v>
      </c>
      <c r="Q142" s="46">
        <f t="shared" si="3"/>
        <v>12.904239582931552</v>
      </c>
    </row>
    <row r="143" spans="1:17" s="4" customFormat="1" ht="19" customHeight="1">
      <c r="A143" s="42" t="str">
        <f>CONCATENATE('[1]Full Data'!D126,"-",'[1]Full Data'!E126,"-",'[1]Full Data'!F126)</f>
        <v>Elq13-3550-60</v>
      </c>
      <c r="B143" s="42">
        <f>'[1]Full Data'!E126</f>
        <v>3550</v>
      </c>
      <c r="C143" s="42">
        <f>'[1]Full Data'!F126</f>
        <v>60</v>
      </c>
      <c r="D143" s="4">
        <f>IF('[1]Full Data'!B126&lt;140201,1,IF('[1]Full Data'!B126&lt;141001,2,IF('[1]Full Data'!B126&lt;150401,3,4)))</f>
        <v>1</v>
      </c>
      <c r="E143" s="37">
        <f>'[1]Full Data'!G126</f>
        <v>0.96740999999999999</v>
      </c>
      <c r="F143" s="37">
        <v>1.11608731490883</v>
      </c>
      <c r="G143" s="37">
        <f>'[1]Full Data'!I126</f>
        <v>-10.0214</v>
      </c>
      <c r="H143" s="37">
        <v>-9.7612458734264393</v>
      </c>
      <c r="I143" s="45">
        <f>'[1]Full Data'!K126</f>
        <v>7.1345999999999998</v>
      </c>
      <c r="J143" s="5">
        <f>'[1]Full Data'!L126-0.082</f>
        <v>0.65410000000000001</v>
      </c>
      <c r="K143" s="5">
        <f>'[1]Full Data'!M126</f>
        <v>1.362E-2</v>
      </c>
      <c r="L143" s="45">
        <f>'[1]Full Data'!N124</f>
        <v>-4.0579000000000001</v>
      </c>
      <c r="M143" s="5">
        <f>'[1]Full Data'!O126</f>
        <v>1.6889000000000001</v>
      </c>
      <c r="N143" s="45">
        <f>'[1]Full Data'!P124</f>
        <v>91.986500000000007</v>
      </c>
      <c r="O143" s="45">
        <f>'[1]Full Data'!Q126</f>
        <v>41.339300000000001</v>
      </c>
      <c r="P143" s="46">
        <f t="shared" si="2"/>
        <v>15.198998150055729</v>
      </c>
      <c r="Q143" s="46">
        <f t="shared" si="3"/>
        <v>17.252630651615391</v>
      </c>
    </row>
    <row r="144" spans="1:17" s="4" customFormat="1" ht="19" customHeight="1">
      <c r="A144" s="42" t="str">
        <f>CONCATENATE('[1]Full Data'!D127,"-",'[1]Full Data'!E127,"-",'[1]Full Data'!F127)</f>
        <v>Elq13-3550-60</v>
      </c>
      <c r="B144" s="42">
        <f>'[1]Full Data'!E127</f>
        <v>3550</v>
      </c>
      <c r="C144" s="42">
        <f>'[1]Full Data'!F127</f>
        <v>60</v>
      </c>
      <c r="D144" s="4">
        <f>IF('[1]Full Data'!B127&lt;140201,1,IF('[1]Full Data'!B127&lt;141001,2,IF('[1]Full Data'!B127&lt;150401,3,4)))</f>
        <v>1</v>
      </c>
      <c r="E144" s="37">
        <f>'[1]Full Data'!G127</f>
        <v>1.4165000000000001</v>
      </c>
      <c r="F144" s="37">
        <v>1.57033530533441</v>
      </c>
      <c r="G144" s="37">
        <f>'[1]Full Data'!I127</f>
        <v>-10.006500000000001</v>
      </c>
      <c r="H144" s="37">
        <v>-9.7466030436838995</v>
      </c>
      <c r="I144" s="45">
        <f>'[1]Full Data'!K127</f>
        <v>7.6406000000000001</v>
      </c>
      <c r="J144" s="5">
        <f>'[1]Full Data'!L127-0.082</f>
        <v>0.70882000000000001</v>
      </c>
      <c r="K144" s="5">
        <f>'[1]Full Data'!M127</f>
        <v>1.0220999999999999E-2</v>
      </c>
      <c r="L144" s="45">
        <f>'[1]Full Data'!N125</f>
        <v>-3.3206000000000002</v>
      </c>
      <c r="M144" s="5">
        <f>'[1]Full Data'!O127</f>
        <v>1.1859</v>
      </c>
      <c r="N144" s="45">
        <f>'[1]Full Data'!P125</f>
        <v>29.479199999999999</v>
      </c>
      <c r="O144" s="45">
        <f>'[1]Full Data'!Q127</f>
        <v>108.2296</v>
      </c>
      <c r="P144" s="46">
        <f t="shared" si="2"/>
        <v>0.25093510300388289</v>
      </c>
      <c r="Q144" s="46">
        <f t="shared" si="3"/>
        <v>5.883632819482159</v>
      </c>
    </row>
    <row r="145" spans="1:17" s="4" customFormat="1" ht="19" customHeight="1">
      <c r="A145" s="42" t="str">
        <f>CONCATENATE('[1]Full Data'!D128,"-",'[1]Full Data'!E128,"-",'[1]Full Data'!F128)</f>
        <v>Elq13-3550-60</v>
      </c>
      <c r="B145" s="42">
        <f>'[1]Full Data'!E128</f>
        <v>3550</v>
      </c>
      <c r="C145" s="42">
        <f>'[1]Full Data'!F128</f>
        <v>60</v>
      </c>
      <c r="D145" s="4">
        <f>IF('[1]Full Data'!B128&lt;140201,1,IF('[1]Full Data'!B128&lt;141001,2,IF('[1]Full Data'!B128&lt;150401,3,4)))</f>
        <v>1</v>
      </c>
      <c r="E145" s="37">
        <f>'[1]Full Data'!G128</f>
        <v>1.284</v>
      </c>
      <c r="F145" s="37">
        <v>1.43631348625274</v>
      </c>
      <c r="G145" s="37">
        <f>'[1]Full Data'!I128</f>
        <v>-10.137700000000001</v>
      </c>
      <c r="H145" s="37">
        <v>-9.8755385646383296</v>
      </c>
      <c r="I145" s="45">
        <f>'[1]Full Data'!K128</f>
        <v>7.3464999999999998</v>
      </c>
      <c r="J145" s="5">
        <f>'[1]Full Data'!L128-0.082</f>
        <v>0.67793000000000003</v>
      </c>
      <c r="K145" s="5">
        <f>'[1]Full Data'!M128</f>
        <v>1.2926999999999999E-2</v>
      </c>
      <c r="L145" s="45">
        <f>'[1]Full Data'!N126</f>
        <v>-5.4622999999999999</v>
      </c>
      <c r="M145" s="5">
        <f>'[1]Full Data'!O128</f>
        <v>0.55332000000000003</v>
      </c>
      <c r="N145" s="45">
        <f>'[1]Full Data'!P126</f>
        <v>45.677799999999998</v>
      </c>
      <c r="O145" s="45">
        <f>'[1]Full Data'!Q128</f>
        <v>22.316099999999999</v>
      </c>
      <c r="P145" s="46">
        <f t="shared" si="2"/>
        <v>8.3943457101811418</v>
      </c>
      <c r="Q145" s="46">
        <f t="shared" si="3"/>
        <v>12.133460069060789</v>
      </c>
    </row>
    <row r="146" spans="1:17" s="4" customFormat="1" ht="19" customHeight="1">
      <c r="A146" s="42" t="str">
        <f>CONCATENATE('[1]Full Data'!D129,"-",'[1]Full Data'!E129,"-",'[1]Full Data'!F129)</f>
        <v>Elq13-3550-60</v>
      </c>
      <c r="B146" s="42">
        <f>'[1]Full Data'!E129</f>
        <v>3550</v>
      </c>
      <c r="C146" s="42">
        <f>'[1]Full Data'!F129</f>
        <v>60</v>
      </c>
      <c r="D146" s="4">
        <f>IF('[1]Full Data'!B129&lt;140201,1,IF('[1]Full Data'!B129&lt;141001,2,IF('[1]Full Data'!B129&lt;150401,3,4)))</f>
        <v>2</v>
      </c>
      <c r="E146" s="37">
        <f>'[1]Full Data'!G129</f>
        <v>1.1116999999999999</v>
      </c>
      <c r="F146" s="37">
        <v>1.2620345471752099</v>
      </c>
      <c r="G146" s="37">
        <f>'[1]Full Data'!I129</f>
        <v>-9.9228000000000005</v>
      </c>
      <c r="H146" s="37">
        <v>-9.6643476846603793</v>
      </c>
      <c r="I146" s="45">
        <f>'[1]Full Data'!K129</f>
        <v>7.3705999999999996</v>
      </c>
      <c r="J146" s="5">
        <f>'[1]Full Data'!L129-0.082</f>
        <v>0.64997000000000005</v>
      </c>
      <c r="K146" s="5">
        <f>'[1]Full Data'!M129</f>
        <v>1.2194E-2</v>
      </c>
      <c r="L146" s="45">
        <f>'[1]Full Data'!N127</f>
        <v>-5.9298000000000002</v>
      </c>
      <c r="M146" s="5">
        <f>'[1]Full Data'!O129</f>
        <v>0.28341</v>
      </c>
      <c r="N146" s="45">
        <f>'[1]Full Data'!P127</f>
        <v>113.3776</v>
      </c>
      <c r="O146" s="45">
        <f>'[1]Full Data'!Q129</f>
        <v>19.132200000000001</v>
      </c>
      <c r="P146" s="46">
        <f t="shared" si="2"/>
        <v>16.429246723461745</v>
      </c>
      <c r="Q146" s="46">
        <f t="shared" si="3"/>
        <v>18.168173600009709</v>
      </c>
    </row>
    <row r="147" spans="1:17" s="4" customFormat="1" ht="19" customHeight="1">
      <c r="A147" s="42" t="str">
        <f>CONCATENATE('[1]Full Data'!D130,"-",'[1]Full Data'!E130,"-",'[1]Full Data'!F130)</f>
        <v>Elq13-3550-60</v>
      </c>
      <c r="B147" s="42">
        <f>'[1]Full Data'!E130</f>
        <v>3550</v>
      </c>
      <c r="C147" s="42">
        <f>'[1]Full Data'!F130</f>
        <v>60</v>
      </c>
      <c r="D147" s="4">
        <f>IF('[1]Full Data'!B130&lt;140201,1,IF('[1]Full Data'!B130&lt;141001,2,IF('[1]Full Data'!B130&lt;150401,3,4)))</f>
        <v>2</v>
      </c>
      <c r="E147" s="37">
        <f>'[1]Full Data'!G130</f>
        <v>0.98577999999999999</v>
      </c>
      <c r="F147" s="37">
        <v>1.1346683022034001</v>
      </c>
      <c r="G147" s="37">
        <f>'[1]Full Data'!I130</f>
        <v>-10.1273</v>
      </c>
      <c r="H147" s="37">
        <v>-9.8653180660260897</v>
      </c>
      <c r="I147" s="45">
        <f>'[1]Full Data'!K130</f>
        <v>7.0311000000000003</v>
      </c>
      <c r="J147" s="5">
        <f>'[1]Full Data'!L130-0.082</f>
        <v>0.64602000000000004</v>
      </c>
      <c r="K147" s="5">
        <f>'[1]Full Data'!M130</f>
        <v>1.1880999999999999E-2</v>
      </c>
      <c r="L147" s="45">
        <f>'[1]Full Data'!N128</f>
        <v>-6.8215000000000003</v>
      </c>
      <c r="M147" s="5">
        <f>'[1]Full Data'!O130</f>
        <v>0.53254000000000001</v>
      </c>
      <c r="N147" s="45">
        <f>'[1]Full Data'!P128</f>
        <v>26.661799999999999</v>
      </c>
      <c r="O147" s="45">
        <f>'[1]Full Data'!Q130</f>
        <v>55.924799999999998</v>
      </c>
      <c r="P147" s="46">
        <f t="shared" si="2"/>
        <v>17.620731081252359</v>
      </c>
      <c r="Q147" s="46">
        <f t="shared" si="3"/>
        <v>19.051964823160461</v>
      </c>
    </row>
    <row r="148" spans="1:17" s="4" customFormat="1" ht="19" customHeight="1">
      <c r="A148" s="42" t="str">
        <f>CONCATENATE('[1]Full Data'!D131,"-",'[1]Full Data'!E131,"-",'[1]Full Data'!F131)</f>
        <v>Elq13-3550-60</v>
      </c>
      <c r="B148" s="42">
        <f>'[1]Full Data'!E131</f>
        <v>3550</v>
      </c>
      <c r="C148" s="42">
        <f>'[1]Full Data'!F131</f>
        <v>60</v>
      </c>
      <c r="D148" s="4">
        <f>IF('[1]Full Data'!B131&lt;140201,1,IF('[1]Full Data'!B131&lt;141001,2,IF('[1]Full Data'!B131&lt;150401,3,4)))</f>
        <v>1</v>
      </c>
      <c r="E148" s="37">
        <f>'[1]Full Data'!G131</f>
        <v>0.48937999999999998</v>
      </c>
      <c r="F148" s="37">
        <v>0.63256693622494797</v>
      </c>
      <c r="G148" s="37">
        <f>'[1]Full Data'!I131</f>
        <v>-10.225099999999999</v>
      </c>
      <c r="H148" s="37">
        <v>-9.9614300625912104</v>
      </c>
      <c r="I148" s="45">
        <f>'[1]Full Data'!K131</f>
        <v>6.5109000000000004</v>
      </c>
      <c r="J148" s="5">
        <f>'[1]Full Data'!L131-0.082</f>
        <v>0.71410000000000007</v>
      </c>
      <c r="K148" s="5">
        <f>'[1]Full Data'!M131</f>
        <v>1.0952999999999999E-2</v>
      </c>
      <c r="L148" s="45">
        <f>'[1]Full Data'!N129</f>
        <v>-6.6595000000000004</v>
      </c>
      <c r="M148" s="5">
        <f>'[1]Full Data'!O131</f>
        <v>1.0029999999999999</v>
      </c>
      <c r="N148" s="45">
        <f>'[1]Full Data'!P129</f>
        <v>23.731300000000001</v>
      </c>
      <c r="O148" s="45">
        <f>'[1]Full Data'!Q131</f>
        <v>56.792299999999997</v>
      </c>
      <c r="P148" s="46">
        <f t="shared" ref="P148:P197" si="4">(SQRT(40500/(J148-0.167)))-273.15</f>
        <v>-1.0715441027954853</v>
      </c>
      <c r="Q148" s="46">
        <f t="shared" ref="Q148:Q197" si="5">(SQRT(55500/(J148+0.082-0.078)))-273.15</f>
        <v>4.8559098172727886</v>
      </c>
    </row>
    <row r="149" spans="1:17" s="4" customFormat="1" ht="19" customHeight="1">
      <c r="A149" s="42" t="str">
        <f>CONCATENATE('[1]Full Data'!D132,"-",'[1]Full Data'!E132,"-",'[1]Full Data'!F132)</f>
        <v>Elq13-3550-80</v>
      </c>
      <c r="B149" s="42">
        <f>'[1]Full Data'!E132</f>
        <v>3550</v>
      </c>
      <c r="C149" s="42">
        <f>'[1]Full Data'!F132</f>
        <v>80</v>
      </c>
      <c r="D149" s="4">
        <f>IF('[1]Full Data'!B132&lt;140201,1,IF('[1]Full Data'!B132&lt;141001,2,IF('[1]Full Data'!B132&lt;150401,3,4)))</f>
        <v>2</v>
      </c>
      <c r="E149" s="37">
        <f>'[1]Full Data'!G132</f>
        <v>3.7784</v>
      </c>
      <c r="F149" s="37">
        <v>3.9593627354401701</v>
      </c>
      <c r="G149" s="37">
        <f>'[1]Full Data'!I132</f>
        <v>-9.2062000000000008</v>
      </c>
      <c r="H149" s="37">
        <v>-8.9601160206668702</v>
      </c>
      <c r="I149" s="45">
        <f>'[1]Full Data'!K132</f>
        <v>10.7416</v>
      </c>
      <c r="J149" s="5">
        <f>'[1]Full Data'!L132-0.082</f>
        <v>0.66510000000000002</v>
      </c>
      <c r="K149" s="5">
        <f>'[1]Full Data'!M132</f>
        <v>1.1446E-2</v>
      </c>
      <c r="L149" s="45">
        <f>'[1]Full Data'!N130</f>
        <v>-6.8226000000000004</v>
      </c>
      <c r="M149" s="5">
        <f>'[1]Full Data'!O132</f>
        <v>0.68091000000000002</v>
      </c>
      <c r="N149" s="45">
        <f>'[1]Full Data'!P130</f>
        <v>60.114400000000003</v>
      </c>
      <c r="O149" s="45">
        <f>'[1]Full Data'!Q132</f>
        <v>70.963499999999996</v>
      </c>
      <c r="P149" s="46">
        <f t="shared" si="4"/>
        <v>11.997284927607268</v>
      </c>
      <c r="Q149" s="46">
        <f t="shared" si="5"/>
        <v>14.855629397480811</v>
      </c>
    </row>
    <row r="150" spans="1:17" s="4" customFormat="1" ht="19" customHeight="1">
      <c r="A150" s="42" t="str">
        <f>CONCATENATE('[1]Full Data'!D133,"-",'[1]Full Data'!E133,"-",'[1]Full Data'!F133)</f>
        <v>Elq13-3550-80</v>
      </c>
      <c r="B150" s="42">
        <f>'[1]Full Data'!E133</f>
        <v>3550</v>
      </c>
      <c r="C150" s="42">
        <f>'[1]Full Data'!F133</f>
        <v>80</v>
      </c>
      <c r="D150" s="4">
        <f>IF('[1]Full Data'!B133&lt;140201,1,IF('[1]Full Data'!B133&lt;141001,2,IF('[1]Full Data'!B133&lt;150401,3,4)))</f>
        <v>2</v>
      </c>
      <c r="E150" s="37">
        <f>'[1]Full Data'!G133</f>
        <v>3.9091999999999998</v>
      </c>
      <c r="F150" s="37">
        <v>4.09166502929589</v>
      </c>
      <c r="G150" s="37">
        <f>'[1]Full Data'!I133</f>
        <v>-8.8322000000000003</v>
      </c>
      <c r="H150" s="37">
        <v>-8.5925711667266391</v>
      </c>
      <c r="I150" s="45">
        <f>'[1]Full Data'!K133</f>
        <v>11.2623</v>
      </c>
      <c r="J150" s="5">
        <f>'[1]Full Data'!L133-0.082</f>
        <v>0.66986000000000001</v>
      </c>
      <c r="K150" s="5">
        <f>'[1]Full Data'!M133</f>
        <v>1.0988E-2</v>
      </c>
      <c r="L150" s="45">
        <f>'[1]Full Data'!N131</f>
        <v>-6.5538999999999996</v>
      </c>
      <c r="M150" s="5">
        <f>'[1]Full Data'!O133</f>
        <v>0.51788999999999996</v>
      </c>
      <c r="N150" s="45">
        <f>'[1]Full Data'!P131</f>
        <v>60.249200000000002</v>
      </c>
      <c r="O150" s="45">
        <f>'[1]Full Data'!Q133</f>
        <v>48.279000000000003</v>
      </c>
      <c r="P150" s="46">
        <f t="shared" si="4"/>
        <v>10.64449451588689</v>
      </c>
      <c r="Q150" s="46">
        <f t="shared" si="5"/>
        <v>13.836622236494065</v>
      </c>
    </row>
    <row r="151" spans="1:17" s="4" customFormat="1" ht="19" customHeight="1">
      <c r="A151" s="42" t="str">
        <f>CONCATENATE('[1]Full Data'!D134,"-",'[1]Full Data'!E134,"-",'[1]Full Data'!F134)</f>
        <v>Elq13-3550-80</v>
      </c>
      <c r="B151" s="42">
        <f>'[1]Full Data'!E134</f>
        <v>3550</v>
      </c>
      <c r="C151" s="42">
        <f>'[1]Full Data'!F134</f>
        <v>80</v>
      </c>
      <c r="D151" s="4">
        <f>IF('[1]Full Data'!B134&lt;140201,1,IF('[1]Full Data'!B134&lt;141001,2,IF('[1]Full Data'!B134&lt;150401,3,4)))</f>
        <v>2</v>
      </c>
      <c r="E151" s="37">
        <f>'[1]Full Data'!G134</f>
        <v>3.8117000000000001</v>
      </c>
      <c r="F151" s="37">
        <v>3.9930452001603198</v>
      </c>
      <c r="G151" s="37">
        <f>'[1]Full Data'!I134</f>
        <v>-9.1811000000000007</v>
      </c>
      <c r="H151" s="37">
        <v>-8.9354492403623293</v>
      </c>
      <c r="I151" s="45">
        <f>'[1]Full Data'!K134</f>
        <v>10.8201</v>
      </c>
      <c r="J151" s="5">
        <f>'[1]Full Data'!L134-0.082</f>
        <v>0.68715999999999999</v>
      </c>
      <c r="K151" s="5">
        <f>'[1]Full Data'!M134</f>
        <v>1.2330000000000001E-2</v>
      </c>
      <c r="L151" s="45">
        <f>'[1]Full Data'!N132</f>
        <v>-4.8155000000000001</v>
      </c>
      <c r="M151" s="5">
        <f>'[1]Full Data'!O134</f>
        <v>0.57603000000000004</v>
      </c>
      <c r="N151" s="45">
        <f>'[1]Full Data'!P132</f>
        <v>80.231700000000004</v>
      </c>
      <c r="O151" s="45">
        <f>'[1]Full Data'!Q134</f>
        <v>44.350200000000001</v>
      </c>
      <c r="P151" s="46">
        <f t="shared" si="4"/>
        <v>5.8852276308445539</v>
      </c>
      <c r="Q151" s="46">
        <f t="shared" si="5"/>
        <v>10.222168476789022</v>
      </c>
    </row>
    <row r="152" spans="1:17" s="4" customFormat="1" ht="19" customHeight="1">
      <c r="A152" s="42" t="str">
        <f>CONCATENATE('[1]Full Data'!D135,"-",'[1]Full Data'!E135,"-",'[1]Full Data'!F135)</f>
        <v>Elq13-3550-80</v>
      </c>
      <c r="B152" s="42">
        <f>'[1]Full Data'!E135</f>
        <v>3550</v>
      </c>
      <c r="C152" s="42">
        <f>'[1]Full Data'!F135</f>
        <v>80</v>
      </c>
      <c r="D152" s="4">
        <f>IF('[1]Full Data'!B135&lt;140201,1,IF('[1]Full Data'!B135&lt;141001,2,IF('[1]Full Data'!B135&lt;150401,3,4)))</f>
        <v>2</v>
      </c>
      <c r="E152" s="37">
        <f>'[1]Full Data'!G135</f>
        <v>3.5047000000000001</v>
      </c>
      <c r="F152" s="37">
        <v>3.6825191740616399</v>
      </c>
      <c r="G152" s="37">
        <f>'[1]Full Data'!I135</f>
        <v>-9.3582000000000001</v>
      </c>
      <c r="H152" s="37">
        <v>-9.1094925388457906</v>
      </c>
      <c r="I152" s="45">
        <f>'[1]Full Data'!K135</f>
        <v>10.2996</v>
      </c>
      <c r="J152" s="5">
        <f>'[1]Full Data'!L135-0.082</f>
        <v>0.64928000000000008</v>
      </c>
      <c r="K152" s="5">
        <f>'[1]Full Data'!M135</f>
        <v>1.0881999999999999E-2</v>
      </c>
      <c r="L152" s="45">
        <f>'[1]Full Data'!N133</f>
        <v>-4.2264999999999997</v>
      </c>
      <c r="M152" s="5">
        <f>'[1]Full Data'!O135</f>
        <v>0.53185000000000004</v>
      </c>
      <c r="N152" s="45">
        <f>'[1]Full Data'!P133</f>
        <v>58.2883</v>
      </c>
      <c r="O152" s="45">
        <f>'[1]Full Data'!Q135</f>
        <v>45.8247</v>
      </c>
      <c r="P152" s="46">
        <f t="shared" si="4"/>
        <v>16.636323799208924</v>
      </c>
      <c r="Q152" s="46">
        <f t="shared" si="5"/>
        <v>18.321979388332522</v>
      </c>
    </row>
    <row r="153" spans="1:17" s="4" customFormat="1" ht="19" customHeight="1">
      <c r="A153" s="42" t="str">
        <f>CONCATENATE('[1]Full Data'!D136,"-",'[1]Full Data'!E136,"-",'[1]Full Data'!F136)</f>
        <v>Elq13-3550-100</v>
      </c>
      <c r="B153" s="42">
        <f>'[1]Full Data'!E136</f>
        <v>3550</v>
      </c>
      <c r="C153" s="42">
        <f>'[1]Full Data'!F136</f>
        <v>100</v>
      </c>
      <c r="D153" s="4">
        <f>IF('[1]Full Data'!B136&lt;140201,1,IF('[1]Full Data'!B136&lt;141001,2,IF('[1]Full Data'!B136&lt;150401,3,4)))</f>
        <v>2</v>
      </c>
      <c r="E153" s="37">
        <f>'[1]Full Data'!G136</f>
        <v>0.39800000000000002</v>
      </c>
      <c r="F153" s="37">
        <v>0.54013739790280801</v>
      </c>
      <c r="G153" s="37">
        <f>'[1]Full Data'!I136</f>
        <v>-11.5931</v>
      </c>
      <c r="H153" s="37">
        <v>-11.305818726201499</v>
      </c>
      <c r="I153" s="45">
        <f>'[1]Full Data'!K136</f>
        <v>4.9157999999999999</v>
      </c>
      <c r="J153" s="5">
        <f>'[1]Full Data'!L136-0.082</f>
        <v>0.61959000000000009</v>
      </c>
      <c r="K153" s="5">
        <f>'[1]Full Data'!M136</f>
        <v>1.2338E-2</v>
      </c>
      <c r="L153" s="45">
        <f>'[1]Full Data'!N134</f>
        <v>-4.8692000000000002</v>
      </c>
      <c r="M153" s="5">
        <f>'[1]Full Data'!O136</f>
        <v>0.65137</v>
      </c>
      <c r="N153" s="45">
        <f>'[1]Full Data'!P134</f>
        <v>53.476100000000002</v>
      </c>
      <c r="O153" s="45">
        <f>'[1]Full Data'!Q136</f>
        <v>56.745399999999997</v>
      </c>
      <c r="P153" s="46">
        <f t="shared" si="4"/>
        <v>25.990375603978862</v>
      </c>
      <c r="Q153" s="46">
        <f t="shared" si="5"/>
        <v>25.179994758661906</v>
      </c>
    </row>
    <row r="154" spans="1:17" s="4" customFormat="1" ht="19" customHeight="1">
      <c r="A154" s="42" t="str">
        <f>CONCATENATE('[1]Full Data'!D137,"-",'[1]Full Data'!E137,"-",'[1]Full Data'!F137)</f>
        <v>Elq13-3550-100</v>
      </c>
      <c r="B154" s="42">
        <f>'[1]Full Data'!E137</f>
        <v>3550</v>
      </c>
      <c r="C154" s="42">
        <f>'[1]Full Data'!F137</f>
        <v>100</v>
      </c>
      <c r="D154" s="4">
        <f>IF('[1]Full Data'!B137&lt;140201,1,IF('[1]Full Data'!B137&lt;141001,2,IF('[1]Full Data'!B137&lt;150401,3,4)))</f>
        <v>2</v>
      </c>
      <c r="E154" s="37">
        <f>'[1]Full Data'!G137</f>
        <v>0.40665000000000001</v>
      </c>
      <c r="F154" s="37">
        <v>0.54888674684662997</v>
      </c>
      <c r="G154" s="37">
        <f>'[1]Full Data'!I137</f>
        <v>-11.405799999999999</v>
      </c>
      <c r="H154" s="37">
        <v>-11.121751477156</v>
      </c>
      <c r="I154" s="45">
        <f>'[1]Full Data'!K137</f>
        <v>5.1523000000000003</v>
      </c>
      <c r="J154" s="5">
        <f>'[1]Full Data'!L137-0.082</f>
        <v>0.65578999999999998</v>
      </c>
      <c r="K154" s="5">
        <f>'[1]Full Data'!M137</f>
        <v>1.1117E-2</v>
      </c>
      <c r="L154" s="45">
        <f>'[1]Full Data'!N135</f>
        <v>-5.2698999999999998</v>
      </c>
      <c r="M154" s="5">
        <f>'[1]Full Data'!O137</f>
        <v>0.57523000000000002</v>
      </c>
      <c r="N154" s="45">
        <f>'[1]Full Data'!P135</f>
        <v>54.262999999999998</v>
      </c>
      <c r="O154" s="45">
        <f>'[1]Full Data'!Q137</f>
        <v>42.441499999999998</v>
      </c>
      <c r="P154" s="46">
        <f t="shared" si="4"/>
        <v>14.70008066280019</v>
      </c>
      <c r="Q154" s="46">
        <f t="shared" si="5"/>
        <v>16.880470477330562</v>
      </c>
    </row>
    <row r="155" spans="1:17" s="4" customFormat="1" ht="19" customHeight="1">
      <c r="A155" s="42" t="str">
        <f>CONCATENATE('[1]Full Data'!D138,"-",'[1]Full Data'!E138,"-",'[1]Full Data'!F138)</f>
        <v>Elq13-3550-100</v>
      </c>
      <c r="B155" s="42">
        <f>'[1]Full Data'!E138</f>
        <v>3550</v>
      </c>
      <c r="C155" s="42">
        <f>'[1]Full Data'!F138</f>
        <v>100</v>
      </c>
      <c r="D155" s="4">
        <f>IF('[1]Full Data'!B138&lt;140201,1,IF('[1]Full Data'!B138&lt;141001,2,IF('[1]Full Data'!B138&lt;150401,3,4)))</f>
        <v>2</v>
      </c>
      <c r="E155" s="37">
        <f>'[1]Full Data'!G138</f>
        <v>0.39319999999999999</v>
      </c>
      <c r="F155" s="37">
        <v>0.53528226785305599</v>
      </c>
      <c r="G155" s="37">
        <f>'[1]Full Data'!I138</f>
        <v>-11.8504</v>
      </c>
      <c r="H155" s="37">
        <v>-11.5586777928293</v>
      </c>
      <c r="I155" s="45">
        <f>'[1]Full Data'!K138</f>
        <v>4.6628999999999996</v>
      </c>
      <c r="J155" s="5">
        <f>'[1]Full Data'!L138-0.082</f>
        <v>0.63919999999999999</v>
      </c>
      <c r="K155" s="5">
        <f>'[1]Full Data'!M138</f>
        <v>1.1297E-2</v>
      </c>
      <c r="L155" s="45">
        <f>'[1]Full Data'!N136</f>
        <v>-9.6437000000000008</v>
      </c>
      <c r="M155" s="5">
        <f>'[1]Full Data'!O138</f>
        <v>0.44518000000000002</v>
      </c>
      <c r="N155" s="45">
        <f>'[1]Full Data'!P136</f>
        <v>57.179900000000004</v>
      </c>
      <c r="O155" s="45">
        <f>'[1]Full Data'!Q138</f>
        <v>25.2989</v>
      </c>
      <c r="P155" s="46">
        <f t="shared" si="4"/>
        <v>19.713009030587273</v>
      </c>
      <c r="Q155" s="46">
        <f t="shared" si="5"/>
        <v>20.597022849314726</v>
      </c>
    </row>
    <row r="156" spans="1:17" s="4" customFormat="1" ht="19" customHeight="1">
      <c r="A156" s="42" t="str">
        <f>CONCATENATE('[1]Full Data'!D139,"-",'[1]Full Data'!E139,"-",'[1]Full Data'!F139)</f>
        <v>Elq13-3550-100</v>
      </c>
      <c r="B156" s="42">
        <f>'[1]Full Data'!E139</f>
        <v>3550</v>
      </c>
      <c r="C156" s="42">
        <f>'[1]Full Data'!F139</f>
        <v>100</v>
      </c>
      <c r="D156" s="4">
        <f>IF('[1]Full Data'!B139&lt;140201,1,IF('[1]Full Data'!B139&lt;141001,2,IF('[1]Full Data'!B139&lt;150401,3,4)))</f>
        <v>2</v>
      </c>
      <c r="E156" s="37">
        <f>'[1]Full Data'!G139</f>
        <v>0.65198</v>
      </c>
      <c r="F156" s="37">
        <v>0.797034466660274</v>
      </c>
      <c r="G156" s="37">
        <f>'[1]Full Data'!I139</f>
        <v>-11.5169</v>
      </c>
      <c r="H156" s="37">
        <v>-11.230933919061799</v>
      </c>
      <c r="I156" s="45">
        <f>'[1]Full Data'!K139</f>
        <v>5.2782999999999998</v>
      </c>
      <c r="J156" s="5">
        <f>'[1]Full Data'!L139-0.082</f>
        <v>0.65681</v>
      </c>
      <c r="K156" s="5">
        <f>'[1]Full Data'!M139</f>
        <v>1.0729000000000001E-2</v>
      </c>
      <c r="L156" s="45">
        <f>'[1]Full Data'!N137</f>
        <v>-9.3438999999999997</v>
      </c>
      <c r="M156" s="5">
        <f>'[1]Full Data'!O139</f>
        <v>0.57516</v>
      </c>
      <c r="N156" s="45">
        <f>'[1]Full Data'!P137</f>
        <v>43.274999999999999</v>
      </c>
      <c r="O156" s="45">
        <f>'[1]Full Data'!Q139</f>
        <v>45.271000000000001</v>
      </c>
      <c r="P156" s="46">
        <f t="shared" si="4"/>
        <v>14.400209185664551</v>
      </c>
      <c r="Q156" s="46">
        <f t="shared" si="5"/>
        <v>16.656544291024716</v>
      </c>
    </row>
    <row r="157" spans="1:17" s="4" customFormat="1" ht="19" customHeight="1">
      <c r="A157" s="42" t="str">
        <f>CONCATENATE('[1]Full Data'!D140,"-",'[1]Full Data'!E140,"-",'[1]Full Data'!F140)</f>
        <v>Elq13-3750-50</v>
      </c>
      <c r="B157" s="42">
        <f>'[1]Full Data'!E140</f>
        <v>3750</v>
      </c>
      <c r="C157" s="42">
        <f>'[1]Full Data'!F140</f>
        <v>50</v>
      </c>
      <c r="D157" s="4">
        <f>IF('[1]Full Data'!B140&lt;140201,1,IF('[1]Full Data'!B140&lt;141001,2,IF('[1]Full Data'!B140&lt;150401,3,4)))</f>
        <v>1</v>
      </c>
      <c r="E157" s="37">
        <f>'[1]Full Data'!G140</f>
        <v>0.75480000000000003</v>
      </c>
      <c r="F157" s="37">
        <v>0.901035398267655</v>
      </c>
      <c r="G157" s="37">
        <f>'[1]Full Data'!I140</f>
        <v>-11.992000000000001</v>
      </c>
      <c r="H157" s="37">
        <v>-11.697833812396</v>
      </c>
      <c r="I157" s="45">
        <f>'[1]Full Data'!K140</f>
        <v>4.9191000000000003</v>
      </c>
      <c r="J157" s="5">
        <f>'[1]Full Data'!L140-0.082</f>
        <v>0.68694</v>
      </c>
      <c r="K157" s="5">
        <f>'[1]Full Data'!M140</f>
        <v>1.2697999999999999E-2</v>
      </c>
      <c r="L157" s="45">
        <f>'[1]Full Data'!N138</f>
        <v>-10.3626</v>
      </c>
      <c r="M157" s="5">
        <f>'[1]Full Data'!O140</f>
        <v>1.2435</v>
      </c>
      <c r="N157" s="45">
        <f>'[1]Full Data'!P138</f>
        <v>25.182300000000001</v>
      </c>
      <c r="O157" s="45">
        <f>'[1]Full Data'!Q140</f>
        <v>100.1913</v>
      </c>
      <c r="P157" s="46">
        <f t="shared" si="4"/>
        <v>5.944254881842653</v>
      </c>
      <c r="Q157" s="46">
        <f t="shared" si="5"/>
        <v>10.267278700061127</v>
      </c>
    </row>
    <row r="158" spans="1:17" s="4" customFormat="1" ht="19" customHeight="1">
      <c r="A158" s="42" t="str">
        <f>CONCATENATE('[1]Full Data'!D141,"-",'[1]Full Data'!E141,"-",'[1]Full Data'!F141)</f>
        <v>Elq13-3750-50</v>
      </c>
      <c r="B158" s="42">
        <f>'[1]Full Data'!E141</f>
        <v>3750</v>
      </c>
      <c r="C158" s="42">
        <f>'[1]Full Data'!F141</f>
        <v>50</v>
      </c>
      <c r="D158" s="4">
        <f>IF('[1]Full Data'!B141&lt;140201,1,IF('[1]Full Data'!B141&lt;141001,2,IF('[1]Full Data'!B141&lt;150401,3,4)))</f>
        <v>1</v>
      </c>
      <c r="E158" s="37">
        <f>'[1]Full Data'!G141</f>
        <v>0.80820000000000003</v>
      </c>
      <c r="F158" s="37">
        <v>0.95504872007113895</v>
      </c>
      <c r="G158" s="37">
        <f>'[1]Full Data'!I141</f>
        <v>-11.852</v>
      </c>
      <c r="H158" s="37">
        <v>-11.5602501772312</v>
      </c>
      <c r="I158" s="45">
        <f>'[1]Full Data'!K141</f>
        <v>5.1182999999999996</v>
      </c>
      <c r="J158" s="5">
        <f>'[1]Full Data'!L141-0.082</f>
        <v>0.68919000000000008</v>
      </c>
      <c r="K158" s="5">
        <f>'[1]Full Data'!M141</f>
        <v>1.0248999999999999E-2</v>
      </c>
      <c r="L158" s="45">
        <f>'[1]Full Data'!N139</f>
        <v>-9.5653000000000006</v>
      </c>
      <c r="M158" s="5">
        <f>'[1]Full Data'!O141</f>
        <v>1.2701</v>
      </c>
      <c r="N158" s="45">
        <f>'[1]Full Data'!P139</f>
        <v>46.129300000000001</v>
      </c>
      <c r="O158" s="45">
        <f>'[1]Full Data'!Q141</f>
        <v>56.152799999999999</v>
      </c>
      <c r="P158" s="46">
        <f t="shared" si="4"/>
        <v>5.3423284070109389</v>
      </c>
      <c r="Q158" s="46">
        <f t="shared" si="5"/>
        <v>9.8069379700127683</v>
      </c>
    </row>
    <row r="159" spans="1:17" s="4" customFormat="1" ht="19" customHeight="1">
      <c r="A159" s="42" t="str">
        <f>CONCATENATE('[1]Full Data'!D142,"-",'[1]Full Data'!E142,"-",'[1]Full Data'!F142)</f>
        <v>Elq13-3750-50</v>
      </c>
      <c r="B159" s="42">
        <f>'[1]Full Data'!E142</f>
        <v>3750</v>
      </c>
      <c r="C159" s="42">
        <f>'[1]Full Data'!F142</f>
        <v>50</v>
      </c>
      <c r="D159" s="4">
        <f>IF('[1]Full Data'!B142&lt;140201,1,IF('[1]Full Data'!B142&lt;141001,2,IF('[1]Full Data'!B142&lt;150401,3,4)))</f>
        <v>1</v>
      </c>
      <c r="E159" s="37">
        <f>'[1]Full Data'!G142</f>
        <v>0.73251999999999995</v>
      </c>
      <c r="F159" s="37">
        <v>0.87849950295339296</v>
      </c>
      <c r="G159" s="37">
        <f>'[1]Full Data'!I142</f>
        <v>-11.926</v>
      </c>
      <c r="H159" s="37">
        <v>-11.6329729558183</v>
      </c>
      <c r="I159" s="45">
        <f>'[1]Full Data'!K142</f>
        <v>4.9827000000000004</v>
      </c>
      <c r="J159" s="5">
        <f>'[1]Full Data'!L142-0.082</f>
        <v>0.70552999999999999</v>
      </c>
      <c r="K159" s="5">
        <f>'[1]Full Data'!M142</f>
        <v>1.2182E-2</v>
      </c>
      <c r="L159" s="45">
        <f>'[1]Full Data'!N140</f>
        <v>-9.8547999999999991</v>
      </c>
      <c r="M159" s="5">
        <f>'[1]Full Data'!O142</f>
        <v>1.4676</v>
      </c>
      <c r="N159" s="45">
        <f>'[1]Full Data'!P140</f>
        <v>100.148</v>
      </c>
      <c r="O159" s="45">
        <f>'[1]Full Data'!Q142</f>
        <v>92.314599999999999</v>
      </c>
      <c r="P159" s="46">
        <f t="shared" si="4"/>
        <v>1.0847971553016578</v>
      </c>
      <c r="Q159" s="46">
        <f t="shared" si="5"/>
        <v>6.5298062906283008</v>
      </c>
    </row>
    <row r="160" spans="1:17" s="4" customFormat="1" ht="19" customHeight="1">
      <c r="A160" s="7" t="str">
        <f>CONCATENATE('[1]Full Data'!D143,"-",'[1]Full Data'!E143,"-",'[1]Full Data'!F143)</f>
        <v>Elq13-3750-50</v>
      </c>
      <c r="B160" s="7">
        <f>'[1]Full Data'!E143</f>
        <v>3750</v>
      </c>
      <c r="C160" s="7">
        <f>'[1]Full Data'!F143</f>
        <v>50</v>
      </c>
      <c r="D160" s="7">
        <f>IF('[1]Full Data'!B143&lt;140201,1,IF('[1]Full Data'!B143&lt;141001,2,IF('[1]Full Data'!B143&lt;150401,3,4)))</f>
        <v>2</v>
      </c>
      <c r="E160" s="40">
        <f>'[1]Full Data'!G143</f>
        <v>0.73909000000000002</v>
      </c>
      <c r="F160" s="40">
        <v>0.88514496220898997</v>
      </c>
      <c r="G160" s="40">
        <f>'[1]Full Data'!I143</f>
        <v>-11.474600000000001</v>
      </c>
      <c r="H160" s="40">
        <v>-11.189364006437</v>
      </c>
      <c r="I160" s="49">
        <f>'[1]Full Data'!K143</f>
        <v>5.4131</v>
      </c>
      <c r="J160" s="9">
        <f>'[1]Full Data'!L143-0.082</f>
        <v>0.66274</v>
      </c>
      <c r="K160" s="9">
        <f>'[1]Full Data'!M143</f>
        <v>1.0893999999999999E-2</v>
      </c>
      <c r="L160" s="49">
        <f>'[1]Full Data'!N141</f>
        <v>-9.5478000000000005</v>
      </c>
      <c r="M160" s="9">
        <f>'[1]Full Data'!O143</f>
        <v>0.67667999999999995</v>
      </c>
      <c r="N160" s="49">
        <f>'[1]Full Data'!P141</f>
        <v>56.4696</v>
      </c>
      <c r="O160" s="49">
        <f>'[1]Full Data'!Q143</f>
        <v>173.3734</v>
      </c>
      <c r="P160" s="50">
        <f t="shared" si="4"/>
        <v>12.675209435720149</v>
      </c>
      <c r="Q160" s="50">
        <f t="shared" si="5"/>
        <v>15.364893042307642</v>
      </c>
    </row>
    <row r="161" spans="1:17" s="4" customFormat="1" ht="19" customHeight="1">
      <c r="A161" s="42"/>
      <c r="B161" s="42"/>
      <c r="C161" s="42"/>
      <c r="E161" s="37"/>
      <c r="F161" s="37"/>
      <c r="G161" s="37"/>
      <c r="H161" s="37"/>
      <c r="I161" s="45"/>
      <c r="J161" s="5"/>
      <c r="K161" s="5"/>
      <c r="L161" s="45"/>
      <c r="M161" s="5"/>
      <c r="N161" s="45"/>
      <c r="O161" s="45"/>
      <c r="P161" s="46"/>
      <c r="Q161" s="46"/>
    </row>
    <row r="162" spans="1:17" s="4" customFormat="1" ht="19" customHeight="1">
      <c r="A162" s="268" t="s">
        <v>162</v>
      </c>
      <c r="B162" s="268"/>
      <c r="C162" s="268"/>
      <c r="D162" s="268"/>
      <c r="E162" s="268"/>
      <c r="F162" s="268"/>
      <c r="G162" s="268"/>
      <c r="H162" s="268"/>
      <c r="I162" s="268"/>
      <c r="J162" s="268"/>
      <c r="K162" s="268"/>
      <c r="L162" s="268"/>
      <c r="M162" s="268"/>
      <c r="N162" s="268"/>
      <c r="O162" s="268"/>
      <c r="P162" s="268"/>
      <c r="Q162" s="268"/>
    </row>
    <row r="163" spans="1:17" s="4" customFormat="1" ht="40" customHeight="1">
      <c r="A163" s="2" t="s">
        <v>22</v>
      </c>
      <c r="B163" s="2" t="s">
        <v>5</v>
      </c>
      <c r="C163" s="2" t="s">
        <v>25</v>
      </c>
      <c r="D163" s="2" t="s">
        <v>142</v>
      </c>
      <c r="E163" s="41" t="s">
        <v>143</v>
      </c>
      <c r="F163" s="41" t="s">
        <v>144</v>
      </c>
      <c r="G163" s="41" t="s">
        <v>145</v>
      </c>
      <c r="H163" s="41" t="s">
        <v>146</v>
      </c>
      <c r="I163" s="41" t="s">
        <v>147</v>
      </c>
      <c r="J163" s="41" t="s">
        <v>148</v>
      </c>
      <c r="K163" s="41" t="s">
        <v>149</v>
      </c>
      <c r="L163" s="41" t="s">
        <v>150</v>
      </c>
      <c r="M163" s="41" t="s">
        <v>151</v>
      </c>
      <c r="N163" s="41" t="s">
        <v>152</v>
      </c>
      <c r="O163" s="41" t="s">
        <v>153</v>
      </c>
      <c r="P163" s="41" t="s">
        <v>154</v>
      </c>
      <c r="Q163" s="41" t="s">
        <v>155</v>
      </c>
    </row>
    <row r="164" spans="1:17" s="4" customFormat="1" ht="19" customHeight="1">
      <c r="A164" s="42" t="str">
        <f>CONCATENATE('[1]Full Data'!D144,"-",'[1]Full Data'!E144,"-",'[1]Full Data'!F144)</f>
        <v>Elq13-3750-50</v>
      </c>
      <c r="B164" s="42">
        <f>'[1]Full Data'!E144</f>
        <v>3750</v>
      </c>
      <c r="C164" s="42">
        <f>'[1]Full Data'!F144</f>
        <v>50</v>
      </c>
      <c r="D164" s="4">
        <f>IF('[1]Full Data'!B144&lt;140201,1,IF('[1]Full Data'!B144&lt;141001,2,IF('[1]Full Data'!B144&lt;150401,3,4)))</f>
        <v>1</v>
      </c>
      <c r="E164" s="37">
        <f>'[1]Full Data'!G144</f>
        <v>0.59936999999999996</v>
      </c>
      <c r="F164" s="37">
        <v>0.74382021834414602</v>
      </c>
      <c r="G164" s="37">
        <f>'[1]Full Data'!I144</f>
        <v>-12.178599999999999</v>
      </c>
      <c r="H164" s="37">
        <v>-11.8812131432657</v>
      </c>
      <c r="I164" s="45">
        <f>'[1]Full Data'!K144</f>
        <v>4.5724</v>
      </c>
      <c r="J164" s="5">
        <f>'[1]Full Data'!L144-0.082</f>
        <v>0.68500000000000005</v>
      </c>
      <c r="K164" s="5">
        <f>'[1]Full Data'!M144</f>
        <v>1.1051E-2</v>
      </c>
      <c r="L164" s="45">
        <f>'[1]Full Data'!N142</f>
        <v>-9.5010999999999992</v>
      </c>
      <c r="M164" s="5">
        <f>'[1]Full Data'!O144</f>
        <v>1.1742999999999999</v>
      </c>
      <c r="N164" s="45">
        <f>'[1]Full Data'!P142</f>
        <v>92.393299999999996</v>
      </c>
      <c r="O164" s="45">
        <f>'[1]Full Data'!Q144</f>
        <v>114.6572</v>
      </c>
      <c r="P164" s="46">
        <f t="shared" si="4"/>
        <v>6.466394700540036</v>
      </c>
      <c r="Q164" s="46">
        <f t="shared" si="5"/>
        <v>10.666003685046576</v>
      </c>
    </row>
    <row r="165" spans="1:17" s="4" customFormat="1" ht="19" customHeight="1">
      <c r="A165" s="42" t="str">
        <f>CONCATENATE('[1]Full Data'!D145,"-",'[1]Full Data'!E145,"-",'[1]Full Data'!F145)</f>
        <v>Elq13-4200-50</v>
      </c>
      <c r="B165" s="42">
        <f>'[1]Full Data'!E145</f>
        <v>4200</v>
      </c>
      <c r="C165" s="42">
        <f>'[1]Full Data'!F145</f>
        <v>50</v>
      </c>
      <c r="D165" s="4">
        <f>IF('[1]Full Data'!B145&lt;140201,1,IF('[1]Full Data'!B145&lt;141001,2,IF('[1]Full Data'!B145&lt;150401,3,4)))</f>
        <v>1</v>
      </c>
      <c r="E165" s="37">
        <f>'[1]Full Data'!G145</f>
        <v>6.7121000000000004</v>
      </c>
      <c r="F165" s="37">
        <v>6.9267575327225499</v>
      </c>
      <c r="G165" s="37">
        <f>'[1]Full Data'!I145</f>
        <v>-4.7565</v>
      </c>
      <c r="H165" s="37">
        <v>-4.58721672500418</v>
      </c>
      <c r="I165" s="45">
        <f>'[1]Full Data'!K145</f>
        <v>18.2608</v>
      </c>
      <c r="J165" s="5">
        <f>'[1]Full Data'!L145-0.082</f>
        <v>0.67753000000000008</v>
      </c>
      <c r="K165" s="5">
        <f>'[1]Full Data'!M145</f>
        <v>1.1773E-2</v>
      </c>
      <c r="L165" s="45">
        <f>'[1]Full Data'!N143</f>
        <v>-9.3797999999999995</v>
      </c>
      <c r="M165" s="5">
        <f>'[1]Full Data'!O145</f>
        <v>1.6593</v>
      </c>
      <c r="N165" s="45">
        <f>'[1]Full Data'!P143</f>
        <v>174.53200000000001</v>
      </c>
      <c r="O165" s="45">
        <f>'[1]Full Data'!Q145</f>
        <v>77.034199999999998</v>
      </c>
      <c r="P165" s="46">
        <f t="shared" si="4"/>
        <v>8.5046190417541538</v>
      </c>
      <c r="Q165" s="46">
        <f t="shared" si="5"/>
        <v>12.217166322074434</v>
      </c>
    </row>
    <row r="166" spans="1:17" s="4" customFormat="1" ht="19" customHeight="1">
      <c r="A166" s="42" t="str">
        <f>CONCATENATE('[1]Full Data'!D146,"-",'[1]Full Data'!E146,"-",'[1]Full Data'!F146)</f>
        <v>Elq13-4200-50</v>
      </c>
      <c r="B166" s="42">
        <f>'[1]Full Data'!E146</f>
        <v>4200</v>
      </c>
      <c r="C166" s="42">
        <f>'[1]Full Data'!F146</f>
        <v>50</v>
      </c>
      <c r="D166" s="4">
        <f>IF('[1]Full Data'!B146&lt;140201,1,IF('[1]Full Data'!B146&lt;141001,2,IF('[1]Full Data'!B146&lt;150401,3,4)))</f>
        <v>1</v>
      </c>
      <c r="E166" s="37">
        <f>'[1]Full Data'!G146</f>
        <v>6.5967000000000002</v>
      </c>
      <c r="F166" s="37">
        <v>6.8100321144431097</v>
      </c>
      <c r="G166" s="37">
        <f>'[1]Full Data'!I146</f>
        <v>-4.7168000000000001</v>
      </c>
      <c r="H166" s="37">
        <v>-4.5482019370324496</v>
      </c>
      <c r="I166" s="45">
        <f>'[1]Full Data'!K146</f>
        <v>18.2014</v>
      </c>
      <c r="J166" s="5">
        <f>'[1]Full Data'!L146-0.082</f>
        <v>0.69128000000000001</v>
      </c>
      <c r="K166" s="5">
        <f>'[1]Full Data'!M146</f>
        <v>1.1480000000000001E-2</v>
      </c>
      <c r="L166" s="45">
        <f>'[1]Full Data'!N144</f>
        <v>-10.2974</v>
      </c>
      <c r="M166" s="5">
        <f>'[1]Full Data'!O146</f>
        <v>2.0716000000000001</v>
      </c>
      <c r="N166" s="45">
        <f>'[1]Full Data'!P144</f>
        <v>114.018</v>
      </c>
      <c r="O166" s="45">
        <f>'[1]Full Data'!Q146</f>
        <v>96.809299999999993</v>
      </c>
      <c r="P166" s="46">
        <f t="shared" si="4"/>
        <v>4.7866804724155827</v>
      </c>
      <c r="Q166" s="46">
        <f t="shared" si="5"/>
        <v>9.3813359901194531</v>
      </c>
    </row>
    <row r="167" spans="1:17" s="4" customFormat="1" ht="19" customHeight="1">
      <c r="A167" s="42" t="str">
        <f>CONCATENATE('[1]Full Data'!D147,"-",'[1]Full Data'!E147,"-",'[1]Full Data'!F147)</f>
        <v>Elq13-4200-50</v>
      </c>
      <c r="B167" s="42">
        <f>'[1]Full Data'!E147</f>
        <v>4200</v>
      </c>
      <c r="C167" s="42">
        <f>'[1]Full Data'!F147</f>
        <v>50</v>
      </c>
      <c r="D167" s="4">
        <f>IF('[1]Full Data'!B147&lt;140201,1,IF('[1]Full Data'!B147&lt;141001,2,IF('[1]Full Data'!B147&lt;150401,3,4)))</f>
        <v>1</v>
      </c>
      <c r="E167" s="37">
        <f>'[1]Full Data'!G147</f>
        <v>6.7384000000000004</v>
      </c>
      <c r="F167" s="37">
        <v>6.9533595994534796</v>
      </c>
      <c r="G167" s="37">
        <f>'[1]Full Data'!I147</f>
        <v>-4.6567999999999996</v>
      </c>
      <c r="H167" s="37">
        <v>-4.4892375219618197</v>
      </c>
      <c r="I167" s="45">
        <f>'[1]Full Data'!K147</f>
        <v>18.403400000000001</v>
      </c>
      <c r="J167" s="5">
        <f>'[1]Full Data'!L147-0.082</f>
        <v>0.69139000000000006</v>
      </c>
      <c r="K167" s="5">
        <f>'[1]Full Data'!M147</f>
        <v>1.1688E-2</v>
      </c>
      <c r="L167" s="45">
        <f>'[1]Full Data'!N145</f>
        <v>5.1285999999999996</v>
      </c>
      <c r="M167" s="5">
        <f>'[1]Full Data'!O147</f>
        <v>1.0820000000000001</v>
      </c>
      <c r="N167" s="45">
        <f>'[1]Full Data'!P145</f>
        <v>99.340699999999998</v>
      </c>
      <c r="O167" s="45">
        <f>'[1]Full Data'!Q147</f>
        <v>93.945499999999996</v>
      </c>
      <c r="P167" s="46">
        <f t="shared" si="4"/>
        <v>4.7575278967298118</v>
      </c>
      <c r="Q167" s="46">
        <f t="shared" si="5"/>
        <v>9.3589890509276188</v>
      </c>
    </row>
    <row r="168" spans="1:17" s="4" customFormat="1" ht="19" customHeight="1">
      <c r="A168" s="42" t="str">
        <f>CONCATENATE('[1]Full Data'!D148,"-",'[1]Full Data'!E148,"-",'[1]Full Data'!F148)</f>
        <v>Elq13-4200-50</v>
      </c>
      <c r="B168" s="42">
        <f>'[1]Full Data'!E148</f>
        <v>4200</v>
      </c>
      <c r="C168" s="42">
        <f>'[1]Full Data'!F148</f>
        <v>50</v>
      </c>
      <c r="D168" s="4">
        <f>IF('[1]Full Data'!B148&lt;140201,1,IF('[1]Full Data'!B148&lt;141001,2,IF('[1]Full Data'!B148&lt;150401,3,4)))</f>
        <v>2</v>
      </c>
      <c r="E168" s="37">
        <f>'[1]Full Data'!G148</f>
        <v>6.5811000000000002</v>
      </c>
      <c r="F168" s="37">
        <v>6.7942529417814201</v>
      </c>
      <c r="G168" s="37">
        <f>'[1]Full Data'!I148</f>
        <v>-4.9283999999999999</v>
      </c>
      <c r="H168" s="37">
        <v>-4.7561497741815204</v>
      </c>
      <c r="I168" s="45">
        <f>'[1]Full Data'!K148</f>
        <v>17.9696</v>
      </c>
      <c r="J168" s="5">
        <f>'[1]Full Data'!L148-0.082</f>
        <v>0.69696000000000002</v>
      </c>
      <c r="K168" s="5">
        <f>'[1]Full Data'!M148</f>
        <v>1.1369000000000001E-2</v>
      </c>
      <c r="L168" s="45">
        <f>'[1]Full Data'!N146</f>
        <v>5.6219000000000001</v>
      </c>
      <c r="M168" s="5">
        <f>'[1]Full Data'!O148</f>
        <v>0.80986000000000002</v>
      </c>
      <c r="N168" s="45">
        <f>'[1]Full Data'!P146</f>
        <v>119.4845</v>
      </c>
      <c r="O168" s="45">
        <f>'[1]Full Data'!Q148</f>
        <v>86.465699999999998</v>
      </c>
      <c r="P168" s="46">
        <f t="shared" si="4"/>
        <v>3.2932345922855575</v>
      </c>
      <c r="Q168" s="46">
        <f t="shared" si="5"/>
        <v>8.2343075039415226</v>
      </c>
    </row>
    <row r="169" spans="1:17" s="4" customFormat="1" ht="19" customHeight="1">
      <c r="A169" s="42" t="str">
        <f>CONCATENATE('[1]Full Data'!D149,"-",'[1]Full Data'!E149,"-",'[1]Full Data'!F149)</f>
        <v>Elq13-4500-50</v>
      </c>
      <c r="B169" s="42">
        <f>'[1]Full Data'!E149</f>
        <v>4500</v>
      </c>
      <c r="C169" s="42">
        <f>'[1]Full Data'!F149</f>
        <v>50</v>
      </c>
      <c r="D169" s="4">
        <f>IF('[1]Full Data'!B149&lt;140201,1,IF('[1]Full Data'!B149&lt;141001,2,IF('[1]Full Data'!B149&lt;150401,3,4)))</f>
        <v>1</v>
      </c>
      <c r="E169" s="37">
        <f>'[1]Full Data'!G149</f>
        <v>8.9655000000000005</v>
      </c>
      <c r="F169" s="37">
        <v>9.2060387939953792</v>
      </c>
      <c r="G169" s="37">
        <f>'[1]Full Data'!I149</f>
        <v>-9.4609000000000005</v>
      </c>
      <c r="H169" s="37">
        <v>-9.2104199626416801</v>
      </c>
      <c r="I169" s="45">
        <f>'[1]Full Data'!K149</f>
        <v>15.6381</v>
      </c>
      <c r="J169" s="5">
        <f>'[1]Full Data'!L149-0.082</f>
        <v>0.74238000000000004</v>
      </c>
      <c r="K169" s="5">
        <f>'[1]Full Data'!M149</f>
        <v>1.137E-2</v>
      </c>
      <c r="L169" s="45">
        <f>'[1]Full Data'!N147</f>
        <v>4.7504999999999997</v>
      </c>
      <c r="M169" s="5">
        <f>'[1]Full Data'!O149</f>
        <v>1.9545999999999999</v>
      </c>
      <c r="N169" s="45">
        <f>'[1]Full Data'!P147</f>
        <v>116.854</v>
      </c>
      <c r="O169" s="45">
        <f>'[1]Full Data'!Q149</f>
        <v>192.18979999999999</v>
      </c>
      <c r="P169" s="46">
        <f t="shared" si="4"/>
        <v>-7.8421313897533764</v>
      </c>
      <c r="Q169" s="46">
        <f t="shared" si="5"/>
        <v>-0.4617060611569741</v>
      </c>
    </row>
    <row r="170" spans="1:17" s="4" customFormat="1" ht="19" customHeight="1">
      <c r="A170" s="42" t="str">
        <f>CONCATENATE('[1]Full Data'!D150,"-",'[1]Full Data'!E150,"-",'[1]Full Data'!F150)</f>
        <v>Elq13-4500-50</v>
      </c>
      <c r="B170" s="42">
        <f>'[1]Full Data'!E150</f>
        <v>4500</v>
      </c>
      <c r="C170" s="42">
        <f>'[1]Full Data'!F150</f>
        <v>50</v>
      </c>
      <c r="D170" s="4">
        <f>IF('[1]Full Data'!B150&lt;140201,1,IF('[1]Full Data'!B150&lt;141001,2,IF('[1]Full Data'!B150&lt;150401,3,4)))</f>
        <v>1</v>
      </c>
      <c r="E170" s="37">
        <f>'[1]Full Data'!G150</f>
        <v>8.8858999999999995</v>
      </c>
      <c r="F170" s="37">
        <v>9.12552455400367</v>
      </c>
      <c r="G170" s="37">
        <f>'[1]Full Data'!I150</f>
        <v>-9.4731000000000005</v>
      </c>
      <c r="H170" s="37">
        <v>-9.2224093937060392</v>
      </c>
      <c r="I170" s="45">
        <f>'[1]Full Data'!K150</f>
        <v>15.542400000000001</v>
      </c>
      <c r="J170" s="5">
        <f>'[1]Full Data'!L150-0.082</f>
        <v>0.73704000000000003</v>
      </c>
      <c r="K170" s="5">
        <f>'[1]Full Data'!M150</f>
        <v>1.0800000000000001E-2</v>
      </c>
      <c r="L170" s="45">
        <f>'[1]Full Data'!N148</f>
        <v>3.9291</v>
      </c>
      <c r="M170" s="5">
        <f>'[1]Full Data'!O150</f>
        <v>1.546</v>
      </c>
      <c r="N170" s="45">
        <f>'[1]Full Data'!P148</f>
        <v>108.43940000000001</v>
      </c>
      <c r="O170" s="45">
        <f>'[1]Full Data'!Q150</f>
        <v>121.8828</v>
      </c>
      <c r="P170" s="46">
        <f t="shared" si="4"/>
        <v>-6.6023573931977353</v>
      </c>
      <c r="Q170" s="46">
        <f t="shared" si="5"/>
        <v>0.51903829995143269</v>
      </c>
    </row>
    <row r="171" spans="1:17" s="4" customFormat="1" ht="19" customHeight="1">
      <c r="A171" s="42" t="str">
        <f>CONCATENATE('[1]Full Data'!D151,"-",'[1]Full Data'!E151,"-",'[1]Full Data'!F151)</f>
        <v>Elq13-4500-50</v>
      </c>
      <c r="B171" s="42">
        <f>'[1]Full Data'!E151</f>
        <v>4500</v>
      </c>
      <c r="C171" s="42">
        <f>'[1]Full Data'!F151</f>
        <v>50</v>
      </c>
      <c r="D171" s="4">
        <f>IF('[1]Full Data'!B151&lt;140201,1,IF('[1]Full Data'!B151&lt;141001,2,IF('[1]Full Data'!B151&lt;150401,3,4)))</f>
        <v>1</v>
      </c>
      <c r="E171" s="37">
        <f>'[1]Full Data'!G151</f>
        <v>8.8611000000000004</v>
      </c>
      <c r="F171" s="37">
        <v>9.1004397154132892</v>
      </c>
      <c r="G171" s="37">
        <f>'[1]Full Data'!I151</f>
        <v>-9.3377999999999997</v>
      </c>
      <c r="H171" s="37">
        <v>-9.0894446377217797</v>
      </c>
      <c r="I171" s="45">
        <f>'[1]Full Data'!K151</f>
        <v>15.634</v>
      </c>
      <c r="J171" s="5">
        <f>'[1]Full Data'!L151-0.082</f>
        <v>0.71000000000000008</v>
      </c>
      <c r="K171" s="5">
        <f>'[1]Full Data'!M151</f>
        <v>1.0704999999999999E-2</v>
      </c>
      <c r="L171" s="45">
        <f>'[1]Full Data'!N149</f>
        <v>-4.0376000000000003</v>
      </c>
      <c r="M171" s="5">
        <f>'[1]Full Data'!O151</f>
        <v>1.5149999999999999</v>
      </c>
      <c r="N171" s="45">
        <f>'[1]Full Data'!P149</f>
        <v>208.1165</v>
      </c>
      <c r="O171" s="45">
        <f>'[1]Full Data'!Q151</f>
        <v>115.4435</v>
      </c>
      <c r="P171" s="46">
        <f t="shared" si="4"/>
        <v>-4.6291934517967093E-2</v>
      </c>
      <c r="Q171" s="46">
        <f t="shared" si="5"/>
        <v>5.6529634651948868</v>
      </c>
    </row>
    <row r="172" spans="1:17" s="4" customFormat="1" ht="19" customHeight="1">
      <c r="A172" s="42" t="str">
        <f>CONCATENATE('[1]Full Data'!D152,"-",'[1]Full Data'!E152,"-",'[1]Full Data'!F152)</f>
        <v>Elq13-4500-50</v>
      </c>
      <c r="B172" s="42">
        <f>'[1]Full Data'!E152</f>
        <v>4500</v>
      </c>
      <c r="C172" s="42">
        <f>'[1]Full Data'!F152</f>
        <v>50</v>
      </c>
      <c r="D172" s="4">
        <f>IF('[1]Full Data'!B152&lt;140201,1,IF('[1]Full Data'!B152&lt;141001,2,IF('[1]Full Data'!B152&lt;150401,3,4)))</f>
        <v>1</v>
      </c>
      <c r="E172" s="37">
        <f>'[1]Full Data'!G152</f>
        <v>8.8046000000000006</v>
      </c>
      <c r="F172" s="37">
        <v>9.0432907887860097</v>
      </c>
      <c r="G172" s="37">
        <f>'[1]Full Data'!I152</f>
        <v>-9.3315000000000001</v>
      </c>
      <c r="H172" s="37">
        <v>-9.0832533741393604</v>
      </c>
      <c r="I172" s="45">
        <f>'[1]Full Data'!K152</f>
        <v>15.5967</v>
      </c>
      <c r="J172" s="5">
        <f>'[1]Full Data'!L152-0.082</f>
        <v>0.72226000000000001</v>
      </c>
      <c r="K172" s="5">
        <f>'[1]Full Data'!M152</f>
        <v>1.0494E-2</v>
      </c>
      <c r="L172" s="45">
        <f>'[1]Full Data'!N150</f>
        <v>-4.4687000000000001</v>
      </c>
      <c r="M172" s="5">
        <f>'[1]Full Data'!O152</f>
        <v>1.4557</v>
      </c>
      <c r="N172" s="45">
        <f>'[1]Full Data'!P150</f>
        <v>136.75800000000001</v>
      </c>
      <c r="O172" s="45">
        <f>'[1]Full Data'!Q152</f>
        <v>94.0261</v>
      </c>
      <c r="P172" s="46">
        <f t="shared" si="4"/>
        <v>-3.0781513311098365</v>
      </c>
      <c r="Q172" s="46">
        <f t="shared" si="5"/>
        <v>3.2897101301141447</v>
      </c>
    </row>
    <row r="173" spans="1:17" s="4" customFormat="1" ht="19" customHeight="1">
      <c r="A173" s="42" t="str">
        <f>CONCATENATE('[1]Full Data'!D153,"-",'[1]Full Data'!E153,"-",'[1]Full Data'!F153)</f>
        <v>Elq13-4500-50</v>
      </c>
      <c r="B173" s="42">
        <f>'[1]Full Data'!E153</f>
        <v>4500</v>
      </c>
      <c r="C173" s="42">
        <f>'[1]Full Data'!F153</f>
        <v>50</v>
      </c>
      <c r="D173" s="4">
        <f>IF('[1]Full Data'!B153&lt;140201,1,IF('[1]Full Data'!B153&lt;141001,2,IF('[1]Full Data'!B153&lt;150401,3,4)))</f>
        <v>1</v>
      </c>
      <c r="E173" s="37">
        <f>'[1]Full Data'!G153</f>
        <v>8.7119999999999997</v>
      </c>
      <c r="F173" s="37">
        <v>8.9496272382428899</v>
      </c>
      <c r="G173" s="37">
        <f>'[1]Full Data'!I153</f>
        <v>-9.4258000000000006</v>
      </c>
      <c r="H173" s="37">
        <v>-9.1759257798253593</v>
      </c>
      <c r="I173" s="45">
        <f>'[1]Full Data'!K153</f>
        <v>15.4093</v>
      </c>
      <c r="J173" s="5">
        <f>'[1]Full Data'!L153-0.082</f>
        <v>0.72415000000000007</v>
      </c>
      <c r="K173" s="5">
        <f>'[1]Full Data'!M153</f>
        <v>1.0716E-2</v>
      </c>
      <c r="L173" s="45">
        <f>'[1]Full Data'!N151</f>
        <v>-4.2276999999999996</v>
      </c>
      <c r="M173" s="5">
        <f>'[1]Full Data'!O153</f>
        <v>1.9350000000000001</v>
      </c>
      <c r="N173" s="45">
        <f>'[1]Full Data'!P151</f>
        <v>130.5147</v>
      </c>
      <c r="O173" s="45">
        <f>'[1]Full Data'!Q153</f>
        <v>195.28139999999999</v>
      </c>
      <c r="P173" s="46">
        <f t="shared" si="4"/>
        <v>-3.5366180034957324</v>
      </c>
      <c r="Q173" s="46">
        <f t="shared" si="5"/>
        <v>2.9307109357073955</v>
      </c>
    </row>
    <row r="174" spans="1:17" s="4" customFormat="1" ht="19" customHeight="1">
      <c r="A174" s="42" t="str">
        <f>CONCATENATE('[1]Full Data'!D154,"-",'[1]Full Data'!E154,"-",'[1]Full Data'!F154)</f>
        <v>Elq13-4500-50</v>
      </c>
      <c r="B174" s="42">
        <f>'[1]Full Data'!E154</f>
        <v>4500</v>
      </c>
      <c r="C174" s="42">
        <f>'[1]Full Data'!F154</f>
        <v>50</v>
      </c>
      <c r="D174" s="4">
        <f>IF('[1]Full Data'!B154&lt;140201,1,IF('[1]Full Data'!B154&lt;141001,2,IF('[1]Full Data'!B154&lt;150401,3,4)))</f>
        <v>2</v>
      </c>
      <c r="E174" s="37">
        <f>'[1]Full Data'!G154</f>
        <v>9.0653000000000006</v>
      </c>
      <c r="F174" s="37">
        <v>9.3069850396131297</v>
      </c>
      <c r="G174" s="37">
        <f>'[1]Full Data'!I154</f>
        <v>-9.5000999999999998</v>
      </c>
      <c r="H174" s="37">
        <v>-9.2489433804878196</v>
      </c>
      <c r="I174" s="45">
        <f>'[1]Full Data'!K154</f>
        <v>15.619400000000001</v>
      </c>
      <c r="J174" s="5">
        <f>'[1]Full Data'!L154-0.082</f>
        <v>0.66374</v>
      </c>
      <c r="K174" s="5">
        <f>'[1]Full Data'!M154</f>
        <v>1.1338000000000001E-2</v>
      </c>
      <c r="L174" s="45">
        <f>'[1]Full Data'!N152</f>
        <v>-4.2744</v>
      </c>
      <c r="M174" s="5">
        <f>'[1]Full Data'!O154</f>
        <v>0.87485999999999997</v>
      </c>
      <c r="N174" s="45">
        <f>'[1]Full Data'!P152</f>
        <v>108.76139999999999</v>
      </c>
      <c r="O174" s="45">
        <f>'[1]Full Data'!Q154</f>
        <v>71.872699999999995</v>
      </c>
      <c r="P174" s="46">
        <f t="shared" si="4"/>
        <v>12.387363475134293</v>
      </c>
      <c r="Q174" s="46">
        <f t="shared" si="5"/>
        <v>15.14877374948685</v>
      </c>
    </row>
    <row r="175" spans="1:17" s="4" customFormat="1" ht="19" customHeight="1">
      <c r="A175" s="42" t="str">
        <f>CONCATENATE('[1]Full Data'!D155,"-",'[1]Full Data'!E155,"-",'[1]Full Data'!F155)</f>
        <v>Elq13-4700-20</v>
      </c>
      <c r="B175" s="42">
        <f>'[1]Full Data'!E155</f>
        <v>4700</v>
      </c>
      <c r="C175" s="42">
        <f>'[1]Full Data'!F155</f>
        <v>20</v>
      </c>
      <c r="D175" s="4">
        <f>IF('[1]Full Data'!B155&lt;140201,1,IF('[1]Full Data'!B155&lt;141001,2,IF('[1]Full Data'!B155&lt;150401,3,4)))</f>
        <v>2</v>
      </c>
      <c r="E175" s="37">
        <f>'[1]Full Data'!G155</f>
        <v>9.1669999999999998</v>
      </c>
      <c r="F175" s="37">
        <v>9.40985310754224</v>
      </c>
      <c r="G175" s="37">
        <f>'[1]Full Data'!I155</f>
        <v>-3.3151999999999999</v>
      </c>
      <c r="H175" s="37">
        <v>-3.1707932009826401</v>
      </c>
      <c r="I175" s="45">
        <f>'[1]Full Data'!K155</f>
        <v>22.185400000000001</v>
      </c>
      <c r="J175" s="5">
        <f>'[1]Full Data'!L155-0.082</f>
        <v>0.68309000000000009</v>
      </c>
      <c r="K175" s="5">
        <f>'[1]Full Data'!M155</f>
        <v>1.294E-2</v>
      </c>
      <c r="L175" s="45">
        <f>'[1]Full Data'!N153</f>
        <v>-3.9876999999999998</v>
      </c>
      <c r="M175" s="5">
        <f>'[1]Full Data'!O155</f>
        <v>0.72985</v>
      </c>
      <c r="N175" s="45">
        <f>'[1]Full Data'!P153</f>
        <v>211.02940000000001</v>
      </c>
      <c r="O175" s="45">
        <f>'[1]Full Data'!Q155</f>
        <v>116.7839</v>
      </c>
      <c r="P175" s="46">
        <f t="shared" si="4"/>
        <v>6.983333696699674</v>
      </c>
      <c r="Q175" s="46">
        <f t="shared" si="5"/>
        <v>11.06021140160226</v>
      </c>
    </row>
    <row r="176" spans="1:17" s="4" customFormat="1" ht="19" customHeight="1">
      <c r="A176" s="42" t="str">
        <f>CONCATENATE('[1]Full Data'!D156,"-",'[1]Full Data'!E156,"-",'[1]Full Data'!F156)</f>
        <v>Elq13-4700-20</v>
      </c>
      <c r="B176" s="42">
        <f>'[1]Full Data'!E156</f>
        <v>4700</v>
      </c>
      <c r="C176" s="42">
        <f>'[1]Full Data'!F156</f>
        <v>20</v>
      </c>
      <c r="D176" s="4">
        <f>IF('[1]Full Data'!B156&lt;140201,1,IF('[1]Full Data'!B156&lt;141001,2,IF('[1]Full Data'!B156&lt;150401,3,4)))</f>
        <v>2</v>
      </c>
      <c r="E176" s="37">
        <f>'[1]Full Data'!G156</f>
        <v>9.2553999999999998</v>
      </c>
      <c r="F176" s="37">
        <v>9.4992684192918198</v>
      </c>
      <c r="G176" s="37">
        <f>'[1]Full Data'!I156</f>
        <v>-3.1621000000000001</v>
      </c>
      <c r="H176" s="37">
        <v>-3.0203356685274301</v>
      </c>
      <c r="I176" s="45">
        <f>'[1]Full Data'!K156</f>
        <v>22.249600000000001</v>
      </c>
      <c r="J176" s="5">
        <f>'[1]Full Data'!L156-0.082</f>
        <v>0.66463000000000005</v>
      </c>
      <c r="K176" s="5">
        <f>'[1]Full Data'!M156</f>
        <v>1.1332999999999999E-2</v>
      </c>
      <c r="L176" s="45">
        <f>'[1]Full Data'!N154</f>
        <v>-5.1890000000000001</v>
      </c>
      <c r="M176" s="5">
        <f>'[1]Full Data'!O156</f>
        <v>0.87863999999999998</v>
      </c>
      <c r="N176" s="45">
        <f>'[1]Full Data'!P154</f>
        <v>86.224000000000004</v>
      </c>
      <c r="O176" s="45">
        <f>'[1]Full Data'!Q156</f>
        <v>136.721</v>
      </c>
      <c r="P176" s="46">
        <f t="shared" si="4"/>
        <v>12.13191064785957</v>
      </c>
      <c r="Q176" s="46">
        <f t="shared" si="5"/>
        <v>14.956835495443727</v>
      </c>
    </row>
    <row r="177" spans="1:17" s="4" customFormat="1" ht="19" customHeight="1">
      <c r="A177" s="42" t="str">
        <f>CONCATENATE('[1]Full Data'!D157,"-",'[1]Full Data'!E157,"-",'[1]Full Data'!F157)</f>
        <v>Elq13-4700-20</v>
      </c>
      <c r="B177" s="42">
        <f>'[1]Full Data'!E157</f>
        <v>4700</v>
      </c>
      <c r="C177" s="42">
        <f>'[1]Full Data'!F157</f>
        <v>20</v>
      </c>
      <c r="D177" s="4">
        <f>IF('[1]Full Data'!B157&lt;140201,1,IF('[1]Full Data'!B157&lt;141001,2,IF('[1]Full Data'!B157&lt;150401,3,4)))</f>
        <v>2</v>
      </c>
      <c r="E177" s="37">
        <f>'[1]Full Data'!G157</f>
        <v>9.2935999999999996</v>
      </c>
      <c r="F177" s="37">
        <v>9.5379071626044301</v>
      </c>
      <c r="G177" s="37">
        <f>'[1]Full Data'!I157</f>
        <v>-3.3677000000000001</v>
      </c>
      <c r="H177" s="37">
        <v>-3.2223870641694399</v>
      </c>
      <c r="I177" s="45">
        <f>'[1]Full Data'!K157</f>
        <v>22.238</v>
      </c>
      <c r="J177" s="5">
        <f>'[1]Full Data'!L157-0.082</f>
        <v>0.66483999999999999</v>
      </c>
      <c r="K177" s="5">
        <f>'[1]Full Data'!M157</f>
        <v>1.1044999999999999E-2</v>
      </c>
      <c r="L177" s="45">
        <f>'[1]Full Data'!N155</f>
        <v>7.1143000000000001</v>
      </c>
      <c r="M177" s="5">
        <f>'[1]Full Data'!O157</f>
        <v>0.96911999999999998</v>
      </c>
      <c r="N177" s="45">
        <f>'[1]Full Data'!P155</f>
        <v>146.0121</v>
      </c>
      <c r="O177" s="45">
        <f>'[1]Full Data'!Q157</f>
        <v>133.12029999999999</v>
      </c>
      <c r="P177" s="46">
        <f t="shared" si="4"/>
        <v>12.071735169465171</v>
      </c>
      <c r="Q177" s="46">
        <f t="shared" si="5"/>
        <v>14.91160256583089</v>
      </c>
    </row>
    <row r="178" spans="1:17" s="4" customFormat="1" ht="19" customHeight="1">
      <c r="A178" s="42" t="str">
        <f>CONCATENATE('[1]Full Data'!D159,"-",'[1]Full Data'!E159,"-",'[1]Full Data'!F159)</f>
        <v>Elq13-4700-40</v>
      </c>
      <c r="B178" s="42">
        <f>'[1]Full Data'!E159</f>
        <v>4700</v>
      </c>
      <c r="C178" s="42">
        <f>'[1]Full Data'!F159</f>
        <v>40</v>
      </c>
      <c r="D178" s="4">
        <f>IF('[1]Full Data'!B159&lt;140201,1,IF('[1]Full Data'!B159&lt;141001,2,IF('[1]Full Data'!B159&lt;150401,3,4)))</f>
        <v>2</v>
      </c>
      <c r="E178" s="37">
        <f>'[1]Full Data'!G159</f>
        <v>8.3330000000000002</v>
      </c>
      <c r="F178" s="37">
        <v>8.5662742613979503</v>
      </c>
      <c r="G178" s="37">
        <f>'[1]Full Data'!I159</f>
        <v>-4.0787000000000004</v>
      </c>
      <c r="H178" s="37">
        <v>-3.9211153827563501</v>
      </c>
      <c r="I178" s="45">
        <f>'[1]Full Data'!K159</f>
        <v>20.543299999999999</v>
      </c>
      <c r="J178" s="5">
        <f>'[1]Full Data'!L159-0.082</f>
        <v>0.65947</v>
      </c>
      <c r="K178" s="5">
        <f>'[1]Full Data'!M159</f>
        <v>1.1235999999999999E-2</v>
      </c>
      <c r="L178" s="45">
        <f>'[1]Full Data'!N156</f>
        <v>7.5735000000000001</v>
      </c>
      <c r="M178" s="5">
        <f>'[1]Full Data'!O159</f>
        <v>0.60645000000000004</v>
      </c>
      <c r="N178" s="45">
        <f>'[1]Full Data'!P156</f>
        <v>166.76329999999999</v>
      </c>
      <c r="O178" s="45">
        <f>'[1]Full Data'!Q159</f>
        <v>78.3506</v>
      </c>
      <c r="P178" s="46">
        <f t="shared" si="4"/>
        <v>13.622578867956179</v>
      </c>
      <c r="Q178" s="46">
        <f t="shared" si="5"/>
        <v>16.075011121695297</v>
      </c>
    </row>
    <row r="179" spans="1:17" s="4" customFormat="1" ht="19" customHeight="1">
      <c r="A179" s="42" t="str">
        <f>CONCATENATE('[1]Full Data'!D160,"-",'[1]Full Data'!E160,"-",'[1]Full Data'!F160)</f>
        <v>Elq13-4700-40</v>
      </c>
      <c r="B179" s="42">
        <f>'[1]Full Data'!E160</f>
        <v>4700</v>
      </c>
      <c r="C179" s="42">
        <f>'[1]Full Data'!F160</f>
        <v>40</v>
      </c>
      <c r="D179" s="4">
        <f>IF('[1]Full Data'!B160&lt;140201,1,IF('[1]Full Data'!B160&lt;141001,2,IF('[1]Full Data'!B160&lt;150401,3,4)))</f>
        <v>2</v>
      </c>
      <c r="E179" s="37">
        <f>'[1]Full Data'!G160</f>
        <v>8.3226999999999993</v>
      </c>
      <c r="F179" s="37">
        <v>8.5558559614995193</v>
      </c>
      <c r="G179" s="37">
        <f>'[1]Full Data'!I160</f>
        <v>-4.0904999999999996</v>
      </c>
      <c r="H179" s="37">
        <v>-3.9327117177202302</v>
      </c>
      <c r="I179" s="45">
        <f>'[1]Full Data'!K160</f>
        <v>20.5002</v>
      </c>
      <c r="J179" s="5">
        <f>'[1]Full Data'!L160-0.082</f>
        <v>0.63675999999999999</v>
      </c>
      <c r="K179" s="5">
        <f>'[1]Full Data'!M160</f>
        <v>1.1573999999999999E-2</v>
      </c>
      <c r="L179" s="45">
        <f>'[1]Full Data'!N157</f>
        <v>7.2496999999999998</v>
      </c>
      <c r="M179" s="5">
        <f>'[1]Full Data'!O160</f>
        <v>0.6452</v>
      </c>
      <c r="N179" s="45">
        <f>'[1]Full Data'!P157</f>
        <v>162.79730000000001</v>
      </c>
      <c r="O179" s="45">
        <f>'[1]Full Data'!Q160</f>
        <v>123.75109999999999</v>
      </c>
      <c r="P179" s="46">
        <f t="shared" si="4"/>
        <v>20.472609921682874</v>
      </c>
      <c r="Q179" s="46">
        <f t="shared" si="5"/>
        <v>21.155782522733944</v>
      </c>
    </row>
    <row r="180" spans="1:17" s="4" customFormat="1" ht="19" customHeight="1">
      <c r="A180" s="42" t="str">
        <f>CONCATENATE('[1]Full Data'!D161,"-",'[1]Full Data'!E161,"-",'[1]Full Data'!F161)</f>
        <v>Elq13-4700-40</v>
      </c>
      <c r="B180" s="42">
        <f>'[1]Full Data'!E161</f>
        <v>4700</v>
      </c>
      <c r="C180" s="42">
        <f>'[1]Full Data'!F161</f>
        <v>40</v>
      </c>
      <c r="D180" s="4">
        <f>IF('[1]Full Data'!B161&lt;140201,1,IF('[1]Full Data'!B161&lt;141001,2,IF('[1]Full Data'!B161&lt;150401,3,4)))</f>
        <v>2</v>
      </c>
      <c r="E180" s="37">
        <f>'[1]Full Data'!G161</f>
        <v>8.2520000000000007</v>
      </c>
      <c r="F180" s="37">
        <v>8.4843439418083904</v>
      </c>
      <c r="G180" s="37">
        <f>'[1]Full Data'!I161</f>
        <v>-4.1177999999999999</v>
      </c>
      <c r="H180" s="37">
        <v>-3.9595405265773702</v>
      </c>
      <c r="I180" s="45">
        <f>'[1]Full Data'!K161</f>
        <v>20.450099999999999</v>
      </c>
      <c r="J180" s="5">
        <f>'[1]Full Data'!L161-0.082</f>
        <v>0.68686000000000003</v>
      </c>
      <c r="K180" s="5">
        <f>'[1]Full Data'!M161</f>
        <v>1.7152000000000001E-2</v>
      </c>
      <c r="L180" s="45">
        <f>'[1]Full Data'!N158</f>
        <v>6.9484000000000004</v>
      </c>
      <c r="M180" s="5">
        <f>'[1]Full Data'!O161</f>
        <v>0.63124000000000002</v>
      </c>
      <c r="N180" s="45">
        <f>'[1]Full Data'!P158</f>
        <v>151.1403</v>
      </c>
      <c r="O180" s="45">
        <f>'[1]Full Data'!Q161</f>
        <v>85.727099999999993</v>
      </c>
      <c r="P180" s="46">
        <f t="shared" si="4"/>
        <v>5.9657286261909235</v>
      </c>
      <c r="Q180" s="46">
        <f t="shared" si="5"/>
        <v>10.283687759749512</v>
      </c>
    </row>
    <row r="181" spans="1:17" s="4" customFormat="1" ht="19" customHeight="1">
      <c r="A181" s="42" t="str">
        <f>CONCATENATE('[1]Full Data'!D162,"-",'[1]Full Data'!E162,"-",'[1]Full Data'!F162)</f>
        <v>Elq13-4700-40</v>
      </c>
      <c r="B181" s="42">
        <f>'[1]Full Data'!E162</f>
        <v>4700</v>
      </c>
      <c r="C181" s="42">
        <f>'[1]Full Data'!F162</f>
        <v>40</v>
      </c>
      <c r="D181" s="4">
        <f>IF('[1]Full Data'!B162&lt;140201,1,IF('[1]Full Data'!B162&lt;141001,2,IF('[1]Full Data'!B162&lt;150401,3,4)))</f>
        <v>2</v>
      </c>
      <c r="E181" s="37">
        <f>'[1]Full Data'!G162</f>
        <v>8.3813999999999993</v>
      </c>
      <c r="F181" s="37">
        <v>8.6152301560662696</v>
      </c>
      <c r="G181" s="37">
        <f>'[1]Full Data'!I162</f>
        <v>-3.7723</v>
      </c>
      <c r="H181" s="37">
        <v>-3.6200037697956899</v>
      </c>
      <c r="I181" s="45">
        <f>'[1]Full Data'!K162</f>
        <v>20.732099999999999</v>
      </c>
      <c r="J181" s="5">
        <f>'[1]Full Data'!L162-0.082</f>
        <v>0.63911000000000007</v>
      </c>
      <c r="K181" s="5">
        <f>'[1]Full Data'!M162</f>
        <v>1.307E-2</v>
      </c>
      <c r="L181" s="45">
        <f>'[1]Full Data'!N159</f>
        <v>5.4458000000000002</v>
      </c>
      <c r="M181" s="5">
        <f>'[1]Full Data'!O162</f>
        <v>0.59440000000000004</v>
      </c>
      <c r="N181" s="45">
        <f>'[1]Full Data'!P159</f>
        <v>103.962</v>
      </c>
      <c r="O181" s="45">
        <f>'[1]Full Data'!Q162</f>
        <v>83.871499999999997</v>
      </c>
      <c r="P181" s="46">
        <f t="shared" si="4"/>
        <v>19.740922456238536</v>
      </c>
      <c r="Q181" s="46">
        <f t="shared" si="5"/>
        <v>20.617576337195374</v>
      </c>
    </row>
    <row r="182" spans="1:17" s="4" customFormat="1" ht="19" customHeight="1">
      <c r="A182" s="42" t="str">
        <f>CONCATENATE('[1]Full Data'!D163,"-",'[1]Full Data'!E163,"-",'[1]Full Data'!F163)</f>
        <v>Elq13-4700-60</v>
      </c>
      <c r="B182" s="42">
        <f>'[1]Full Data'!E163</f>
        <v>4700</v>
      </c>
      <c r="C182" s="42">
        <f>'[1]Full Data'!F163</f>
        <v>60</v>
      </c>
      <c r="D182" s="4">
        <f>IF('[1]Full Data'!B163&lt;140201,1,IF('[1]Full Data'!B163&lt;141001,2,IF('[1]Full Data'!B163&lt;150401,3,4)))</f>
        <v>2</v>
      </c>
      <c r="E182" s="37">
        <f>'[1]Full Data'!G163</f>
        <v>9.7052999999999994</v>
      </c>
      <c r="F182" s="37">
        <v>9.9543357129133003</v>
      </c>
      <c r="G182" s="37">
        <f>'[1]Full Data'!I163</f>
        <v>-4.4237000000000002</v>
      </c>
      <c r="H182" s="37">
        <v>-4.2601607694124404</v>
      </c>
      <c r="I182" s="45">
        <f>'[1]Full Data'!K163</f>
        <v>21.5456</v>
      </c>
      <c r="J182" s="5">
        <f>'[1]Full Data'!L163-0.082</f>
        <v>0.66778999999999999</v>
      </c>
      <c r="K182" s="5">
        <f>'[1]Full Data'!M163</f>
        <v>1.9137999999999999E-2</v>
      </c>
      <c r="L182" s="45">
        <f>'[1]Full Data'!N160</f>
        <v>5.4610000000000003</v>
      </c>
      <c r="M182" s="5">
        <f>'[1]Full Data'!O163</f>
        <v>0.85019</v>
      </c>
      <c r="N182" s="45">
        <f>'[1]Full Data'!P160</f>
        <v>150.40090000000001</v>
      </c>
      <c r="O182" s="45">
        <f>'[1]Full Data'!Q163</f>
        <v>72.631200000000007</v>
      </c>
      <c r="P182" s="46">
        <f t="shared" si="4"/>
        <v>11.230417556157931</v>
      </c>
      <c r="Q182" s="46">
        <f t="shared" si="5"/>
        <v>14.278430977091375</v>
      </c>
    </row>
    <row r="183" spans="1:17" s="4" customFormat="1" ht="19" customHeight="1">
      <c r="A183" s="7" t="str">
        <f>CONCATENATE('[1]Full Data'!D164,"-",'[1]Full Data'!E164,"-",'[1]Full Data'!F164)</f>
        <v>Elq13-4700-60</v>
      </c>
      <c r="B183" s="7">
        <f>'[1]Full Data'!E164</f>
        <v>4700</v>
      </c>
      <c r="C183" s="7">
        <f>'[1]Full Data'!F164</f>
        <v>60</v>
      </c>
      <c r="D183" s="7">
        <f>IF('[1]Full Data'!B164&lt;140201,1,IF('[1]Full Data'!B164&lt;141001,2,IF('[1]Full Data'!B164&lt;150401,3,4)))</f>
        <v>2</v>
      </c>
      <c r="E183" s="40">
        <f>'[1]Full Data'!G164</f>
        <v>9.7581000000000007</v>
      </c>
      <c r="F183" s="40">
        <v>10.0077421434606</v>
      </c>
      <c r="G183" s="40">
        <f>'[1]Full Data'!I164</f>
        <v>-4.4135</v>
      </c>
      <c r="H183" s="40">
        <v>-4.2501368188504403</v>
      </c>
      <c r="I183" s="49">
        <f>'[1]Full Data'!K164</f>
        <v>21.592199999999998</v>
      </c>
      <c r="J183" s="9">
        <f>'[1]Full Data'!L164-0.082</f>
        <v>0.65241000000000005</v>
      </c>
      <c r="K183" s="9">
        <f>'[1]Full Data'!M164</f>
        <v>1.2172000000000001E-2</v>
      </c>
      <c r="L183" s="49">
        <f>'[1]Full Data'!N161</f>
        <v>5.3914999999999997</v>
      </c>
      <c r="M183" s="9">
        <f>'[1]Full Data'!O164</f>
        <v>0.94772000000000001</v>
      </c>
      <c r="N183" s="49">
        <f>'[1]Full Data'!P161</f>
        <v>111.339</v>
      </c>
      <c r="O183" s="49">
        <f>'[1]Full Data'!Q164</f>
        <v>182.2517</v>
      </c>
      <c r="P183" s="50">
        <f t="shared" si="4"/>
        <v>15.700518916054932</v>
      </c>
      <c r="Q183" s="50">
        <f t="shared" si="5"/>
        <v>17.626227153565367</v>
      </c>
    </row>
    <row r="184" spans="1:17" s="4" customFormat="1" ht="19" customHeight="1">
      <c r="A184" s="42"/>
      <c r="B184" s="42"/>
      <c r="C184" s="42"/>
      <c r="E184" s="37"/>
      <c r="F184" s="37"/>
      <c r="G184" s="37"/>
      <c r="H184" s="37"/>
      <c r="I184" s="45"/>
      <c r="J184" s="5"/>
      <c r="K184" s="5"/>
      <c r="L184" s="45"/>
      <c r="M184" s="5"/>
      <c r="N184" s="45"/>
      <c r="O184" s="45"/>
      <c r="P184" s="46"/>
      <c r="Q184" s="46"/>
    </row>
    <row r="185" spans="1:17" s="4" customFormat="1" ht="19" customHeight="1">
      <c r="A185" s="268" t="s">
        <v>163</v>
      </c>
      <c r="B185" s="268"/>
      <c r="C185" s="268"/>
      <c r="D185" s="268"/>
      <c r="E185" s="268"/>
      <c r="F185" s="268"/>
      <c r="G185" s="268"/>
      <c r="H185" s="268"/>
      <c r="I185" s="268"/>
      <c r="J185" s="268"/>
      <c r="K185" s="268"/>
      <c r="L185" s="268"/>
      <c r="M185" s="268"/>
      <c r="N185" s="268"/>
      <c r="O185" s="268"/>
      <c r="P185" s="268"/>
      <c r="Q185" s="268"/>
    </row>
    <row r="186" spans="1:17" s="4" customFormat="1" ht="40" customHeight="1">
      <c r="A186" s="2" t="s">
        <v>22</v>
      </c>
      <c r="B186" s="2" t="s">
        <v>5</v>
      </c>
      <c r="C186" s="2" t="s">
        <v>25</v>
      </c>
      <c r="D186" s="2" t="s">
        <v>142</v>
      </c>
      <c r="E186" s="41" t="s">
        <v>143</v>
      </c>
      <c r="F186" s="41" t="s">
        <v>144</v>
      </c>
      <c r="G186" s="41" t="s">
        <v>145</v>
      </c>
      <c r="H186" s="41" t="s">
        <v>146</v>
      </c>
      <c r="I186" s="41" t="s">
        <v>147</v>
      </c>
      <c r="J186" s="41" t="s">
        <v>148</v>
      </c>
      <c r="K186" s="41" t="s">
        <v>149</v>
      </c>
      <c r="L186" s="41" t="s">
        <v>150</v>
      </c>
      <c r="M186" s="41" t="s">
        <v>151</v>
      </c>
      <c r="N186" s="41" t="s">
        <v>152</v>
      </c>
      <c r="O186" s="41" t="s">
        <v>153</v>
      </c>
      <c r="P186" s="41" t="s">
        <v>154</v>
      </c>
      <c r="Q186" s="41" t="s">
        <v>155</v>
      </c>
    </row>
    <row r="187" spans="1:17" s="4" customFormat="1" ht="19" customHeight="1">
      <c r="A187" s="42" t="str">
        <f>CONCATENATE('[1]Full Data'!D165,"-",'[1]Full Data'!E165,"-",'[1]Full Data'!F165)</f>
        <v>Elq13-4700-60</v>
      </c>
      <c r="B187" s="42">
        <f>'[1]Full Data'!E165</f>
        <v>4700</v>
      </c>
      <c r="C187" s="42">
        <f>'[1]Full Data'!F165</f>
        <v>60</v>
      </c>
      <c r="D187" s="4">
        <f>IF('[1]Full Data'!B165&lt;140201,1,IF('[1]Full Data'!B165&lt;141001,2,IF('[1]Full Data'!B165&lt;150401,3,4)))</f>
        <v>2</v>
      </c>
      <c r="E187" s="37">
        <f>'[1]Full Data'!G165</f>
        <v>9.7866999999999997</v>
      </c>
      <c r="F187" s="37">
        <v>10.0366706266737</v>
      </c>
      <c r="G187" s="37">
        <f>'[1]Full Data'!I165</f>
        <v>-4.4088000000000003</v>
      </c>
      <c r="H187" s="37">
        <v>-4.2455179396698997</v>
      </c>
      <c r="I187" s="45">
        <f>'[1]Full Data'!K165</f>
        <v>21.651299999999999</v>
      </c>
      <c r="J187" s="5">
        <f>'[1]Full Data'!L165-0.082</f>
        <v>0.67812000000000006</v>
      </c>
      <c r="K187" s="5">
        <f>'[1]Full Data'!M165</f>
        <v>1.0836E-2</v>
      </c>
      <c r="L187" s="45">
        <f>'[1]Full Data'!N162</f>
        <v>6.0518000000000001</v>
      </c>
      <c r="M187" s="5">
        <f>'[1]Full Data'!O165</f>
        <v>0.84401000000000004</v>
      </c>
      <c r="N187" s="45">
        <f>'[1]Full Data'!P162</f>
        <v>110.1919</v>
      </c>
      <c r="O187" s="45">
        <f>'[1]Full Data'!Q165</f>
        <v>97.593999999999994</v>
      </c>
      <c r="P187" s="46">
        <f t="shared" si="4"/>
        <v>8.3420112310738546</v>
      </c>
      <c r="Q187" s="46">
        <f t="shared" si="5"/>
        <v>12.093725394465366</v>
      </c>
    </row>
    <row r="188" spans="1:17" s="4" customFormat="1" ht="19" customHeight="1">
      <c r="A188" s="42" t="str">
        <f>CONCATENATE('[1]Full Data'!D166,"-",'[1]Full Data'!E166,"-",'[1]Full Data'!F166)</f>
        <v>Elq13-4700-60</v>
      </c>
      <c r="B188" s="42">
        <f>'[1]Full Data'!E166</f>
        <v>4700</v>
      </c>
      <c r="C188" s="42">
        <f>'[1]Full Data'!F166</f>
        <v>60</v>
      </c>
      <c r="D188" s="4">
        <f>IF('[1]Full Data'!B166&lt;140201,1,IF('[1]Full Data'!B166&lt;141001,2,IF('[1]Full Data'!B166&lt;150401,3,4)))</f>
        <v>2</v>
      </c>
      <c r="E188" s="37">
        <f>'[1]Full Data'!G166</f>
        <v>9.8633000000000006</v>
      </c>
      <c r="F188" s="37">
        <v>10.114150410384299</v>
      </c>
      <c r="G188" s="37">
        <f>'[1]Full Data'!I166</f>
        <v>-4.2103999999999999</v>
      </c>
      <c r="H188" s="37">
        <v>-4.0505422738363697</v>
      </c>
      <c r="I188" s="45">
        <f>'[1]Full Data'!K166</f>
        <v>21.744599999999998</v>
      </c>
      <c r="J188" s="5">
        <f>'[1]Full Data'!L166-0.082</f>
        <v>0.66374200000000005</v>
      </c>
      <c r="K188" s="5">
        <f>'[1]Full Data'!M166</f>
        <v>1.1613999999999999E-2</v>
      </c>
      <c r="L188" s="45">
        <f>'[1]Full Data'!N163</f>
        <v>5.0010000000000003</v>
      </c>
      <c r="M188" s="5">
        <f>'[1]Full Data'!O166</f>
        <v>0.92569999999999997</v>
      </c>
      <c r="N188" s="45">
        <f>'[1]Full Data'!P163</f>
        <v>98.8489</v>
      </c>
      <c r="O188" s="45">
        <f>'[1]Full Data'!Q166</f>
        <v>113.1737</v>
      </c>
      <c r="P188" s="46">
        <f t="shared" si="4"/>
        <v>12.386788654300005</v>
      </c>
      <c r="Q188" s="46">
        <f t="shared" si="5"/>
        <v>15.148341997418527</v>
      </c>
    </row>
    <row r="189" spans="1:17" s="4" customFormat="1" ht="19" customHeight="1">
      <c r="A189" s="42" t="str">
        <f>CONCATENATE('[1]Full Data'!D167,"-",'[1]Full Data'!E167,"-",'[1]Full Data'!F167)</f>
        <v>Elq13-4700-80</v>
      </c>
      <c r="B189" s="42">
        <f>'[1]Full Data'!E167</f>
        <v>4700</v>
      </c>
      <c r="C189" s="42">
        <f>'[1]Full Data'!F167</f>
        <v>80</v>
      </c>
      <c r="D189" s="4">
        <f>IF('[1]Full Data'!B167&lt;140201,1,IF('[1]Full Data'!B167&lt;141001,2,IF('[1]Full Data'!B167&lt;150401,3,4)))</f>
        <v>2</v>
      </c>
      <c r="E189" s="37">
        <f>'[1]Full Data'!G167</f>
        <v>10.2582</v>
      </c>
      <c r="F189" s="37">
        <v>10.513586005519</v>
      </c>
      <c r="G189" s="37">
        <f>'[1]Full Data'!I167</f>
        <v>-5.3242000000000003</v>
      </c>
      <c r="H189" s="37">
        <v>-5.1451183655974102</v>
      </c>
      <c r="I189" s="45">
        <f>'[1]Full Data'!K167</f>
        <v>20.971800000000002</v>
      </c>
      <c r="J189" s="5">
        <f>'[1]Full Data'!L167-0.082</f>
        <v>0.67317000000000005</v>
      </c>
      <c r="K189" s="5">
        <f>'[1]Full Data'!M167</f>
        <v>1.1927E-2</v>
      </c>
      <c r="L189" s="45">
        <f>'[1]Full Data'!N164</f>
        <v>5.1196999999999999</v>
      </c>
      <c r="M189" s="5">
        <f>'[1]Full Data'!O167</f>
        <v>0.88546999999999998</v>
      </c>
      <c r="N189" s="45">
        <f>'[1]Full Data'!P164</f>
        <v>211.2261</v>
      </c>
      <c r="O189" s="45">
        <f>'[1]Full Data'!Q167</f>
        <v>148.19999999999999</v>
      </c>
      <c r="P189" s="46">
        <f t="shared" si="4"/>
        <v>9.7150631897983999</v>
      </c>
      <c r="Q189" s="46">
        <f t="shared" si="5"/>
        <v>13.134369203951337</v>
      </c>
    </row>
    <row r="190" spans="1:17" s="4" customFormat="1" ht="19" customHeight="1">
      <c r="A190" s="42" t="str">
        <f>CONCATENATE('[1]Full Data'!D168,"-",'[1]Full Data'!E168,"-",'[1]Full Data'!F168)</f>
        <v>Elq13-4700-80</v>
      </c>
      <c r="B190" s="42">
        <f>'[1]Full Data'!E168</f>
        <v>4700</v>
      </c>
      <c r="C190" s="42">
        <f>'[1]Full Data'!F168</f>
        <v>80</v>
      </c>
      <c r="D190" s="4">
        <f>IF('[1]Full Data'!B168&lt;140201,1,IF('[1]Full Data'!B168&lt;141001,2,IF('[1]Full Data'!B168&lt;150401,3,4)))</f>
        <v>2</v>
      </c>
      <c r="E190" s="37">
        <f>'[1]Full Data'!G168</f>
        <v>10.234</v>
      </c>
      <c r="F190" s="37">
        <v>10.4891080581849</v>
      </c>
      <c r="G190" s="37">
        <f>'[1]Full Data'!I168</f>
        <v>-5.3282999999999996</v>
      </c>
      <c r="H190" s="37">
        <v>-5.1491476006272396</v>
      </c>
      <c r="I190" s="45">
        <f>'[1]Full Data'!K168</f>
        <v>20.947199999999999</v>
      </c>
      <c r="J190" s="5">
        <f>'[1]Full Data'!L168-0.082</f>
        <v>0.67657</v>
      </c>
      <c r="K190" s="5">
        <f>'[1]Full Data'!M168</f>
        <v>1.1167E-2</v>
      </c>
      <c r="L190" s="45">
        <f>'[1]Full Data'!N165</f>
        <v>5.0252999999999997</v>
      </c>
      <c r="M190" s="5">
        <f>'[1]Full Data'!O168</f>
        <v>0.86321999999999999</v>
      </c>
      <c r="N190" s="45">
        <f>'[1]Full Data'!P165</f>
        <v>124.5454</v>
      </c>
      <c r="O190" s="45">
        <f>'[1]Full Data'!Q168</f>
        <v>92.042699999999996</v>
      </c>
      <c r="P190" s="46">
        <f t="shared" si="4"/>
        <v>8.7698045953673045</v>
      </c>
      <c r="Q190" s="46">
        <f t="shared" si="5"/>
        <v>12.418362333958498</v>
      </c>
    </row>
    <row r="191" spans="1:17" s="4" customFormat="1" ht="19" customHeight="1">
      <c r="A191" s="42" t="str">
        <f>CONCATENATE('[1]Full Data'!D169,"-",'[1]Full Data'!E169,"-",'[1]Full Data'!F169)</f>
        <v>Elq13-4700-80</v>
      </c>
      <c r="B191" s="42">
        <f>'[1]Full Data'!E169</f>
        <v>4700</v>
      </c>
      <c r="C191" s="42">
        <f>'[1]Full Data'!F169</f>
        <v>80</v>
      </c>
      <c r="D191" s="4">
        <f>IF('[1]Full Data'!B169&lt;140201,1,IF('[1]Full Data'!B169&lt;141001,2,IF('[1]Full Data'!B169&lt;150401,3,4)))</f>
        <v>2</v>
      </c>
      <c r="E191" s="37">
        <f>'[1]Full Data'!G169</f>
        <v>10.134399999999999</v>
      </c>
      <c r="F191" s="37">
        <v>10.3883641096525</v>
      </c>
      <c r="G191" s="37">
        <f>'[1]Full Data'!I169</f>
        <v>-5.5096999999999996</v>
      </c>
      <c r="H191" s="37">
        <v>-5.3274166821907603</v>
      </c>
      <c r="I191" s="45">
        <f>'[1]Full Data'!K169</f>
        <v>20.829699999999999</v>
      </c>
      <c r="J191" s="5">
        <f>'[1]Full Data'!L169-0.082</f>
        <v>0.66341000000000006</v>
      </c>
      <c r="K191" s="5">
        <f>'[1]Full Data'!M169</f>
        <v>1.1363E-2</v>
      </c>
      <c r="L191" s="45">
        <f>'[1]Full Data'!N166</f>
        <v>5.5076000000000001</v>
      </c>
      <c r="M191" s="5">
        <f>'[1]Full Data'!O169</f>
        <v>1.0495000000000001</v>
      </c>
      <c r="N191" s="45">
        <f>'[1]Full Data'!P166</f>
        <v>140.87190000000001</v>
      </c>
      <c r="O191" s="45">
        <f>'[1]Full Data'!Q169</f>
        <v>95.4114</v>
      </c>
      <c r="P191" s="46">
        <f t="shared" si="4"/>
        <v>12.482256482126445</v>
      </c>
      <c r="Q191" s="46">
        <f t="shared" si="5"/>
        <v>15.220039416734437</v>
      </c>
    </row>
    <row r="192" spans="1:17" s="4" customFormat="1" ht="19" customHeight="1">
      <c r="A192" s="42" t="str">
        <f>CONCATENATE('[1]Full Data'!D170,"-",'[1]Full Data'!E170,"-",'[1]Full Data'!F170)</f>
        <v>Elq13-4700-80</v>
      </c>
      <c r="B192" s="42">
        <f>'[1]Full Data'!E170</f>
        <v>4700</v>
      </c>
      <c r="C192" s="42">
        <f>'[1]Full Data'!F170</f>
        <v>80</v>
      </c>
      <c r="D192" s="4">
        <f>IF('[1]Full Data'!B170&lt;140201,1,IF('[1]Full Data'!B170&lt;141001,2,IF('[1]Full Data'!B170&lt;150401,3,4)))</f>
        <v>2</v>
      </c>
      <c r="E192" s="37">
        <f>'[1]Full Data'!G170</f>
        <v>10.175000000000001</v>
      </c>
      <c r="F192" s="37">
        <v>10.42943041799</v>
      </c>
      <c r="G192" s="37">
        <f>'[1]Full Data'!I170</f>
        <v>-5.4884000000000004</v>
      </c>
      <c r="H192" s="37">
        <v>-5.3064843148406897</v>
      </c>
      <c r="I192" s="45">
        <f>'[1]Full Data'!K170</f>
        <v>20.911300000000001</v>
      </c>
      <c r="J192" s="5">
        <f>'[1]Full Data'!L170-0.082</f>
        <v>0.68219000000000007</v>
      </c>
      <c r="K192" s="5">
        <f>'[1]Full Data'!M170</f>
        <v>1.0647E-2</v>
      </c>
      <c r="L192" s="45">
        <f>'[1]Full Data'!N167</f>
        <v>3.2233000000000001</v>
      </c>
      <c r="M192" s="5">
        <f>'[1]Full Data'!O170</f>
        <v>1.6331</v>
      </c>
      <c r="N192" s="45">
        <f>'[1]Full Data'!P167</f>
        <v>174.59630000000001</v>
      </c>
      <c r="O192" s="45">
        <f>'[1]Full Data'!Q170</f>
        <v>324.6123</v>
      </c>
      <c r="P192" s="46">
        <f t="shared" si="4"/>
        <v>7.2279133542108411</v>
      </c>
      <c r="Q192" s="46">
        <f t="shared" si="5"/>
        <v>11.246533974488955</v>
      </c>
    </row>
    <row r="193" spans="1:17" s="4" customFormat="1" ht="19" customHeight="1">
      <c r="A193" s="42" t="str">
        <f>CONCATENATE('[1]Full Data'!D171,"-",'[1]Full Data'!E171,"-",'[1]Full Data'!F171)</f>
        <v>Elq13-4700-100</v>
      </c>
      <c r="B193" s="42">
        <f>'[1]Full Data'!E171</f>
        <v>4700</v>
      </c>
      <c r="C193" s="42">
        <f>'[1]Full Data'!F171</f>
        <v>100</v>
      </c>
      <c r="D193" s="4">
        <f>IF('[1]Full Data'!B171&lt;140201,1,IF('[1]Full Data'!B171&lt;141001,2,IF('[1]Full Data'!B171&lt;150401,3,4)))</f>
        <v>2</v>
      </c>
      <c r="E193" s="37">
        <f>'[1]Full Data'!G171</f>
        <v>9.1468000000000007</v>
      </c>
      <c r="F193" s="37">
        <v>9.3894211019162004</v>
      </c>
      <c r="G193" s="37">
        <f>'[1]Full Data'!I171</f>
        <v>-6.4488000000000003</v>
      </c>
      <c r="H193" s="37">
        <v>-6.25030805207117</v>
      </c>
      <c r="I193" s="45">
        <f>'[1]Full Data'!K171</f>
        <v>18.710799999999999</v>
      </c>
      <c r="J193" s="5">
        <f>'[1]Full Data'!L171-0.082</f>
        <v>0.67371000000000003</v>
      </c>
      <c r="K193" s="5">
        <f>'[1]Full Data'!M171</f>
        <v>1.1228E-2</v>
      </c>
      <c r="L193" s="45">
        <f>'[1]Full Data'!N168</f>
        <v>3.1928000000000001</v>
      </c>
      <c r="M193" s="5">
        <f>'[1]Full Data'!O171</f>
        <v>1.1065</v>
      </c>
      <c r="N193" s="45">
        <f>'[1]Full Data'!P168</f>
        <v>117.1079</v>
      </c>
      <c r="O193" s="45">
        <f>'[1]Full Data'!Q171</f>
        <v>141.31209999999999</v>
      </c>
      <c r="P193" s="46">
        <f t="shared" si="4"/>
        <v>9.5642985991914315</v>
      </c>
      <c r="Q193" s="46">
        <f t="shared" si="5"/>
        <v>13.020290640317626</v>
      </c>
    </row>
    <row r="194" spans="1:17" s="4" customFormat="1" ht="19" customHeight="1">
      <c r="A194" s="42" t="str">
        <f>CONCATENATE('[1]Full Data'!D172,"-",'[1]Full Data'!E172,"-",'[1]Full Data'!F172)</f>
        <v>Elq13-4700-100</v>
      </c>
      <c r="B194" s="42">
        <f>'[1]Full Data'!E172</f>
        <v>4700</v>
      </c>
      <c r="C194" s="42">
        <f>'[1]Full Data'!F172</f>
        <v>100</v>
      </c>
      <c r="D194" s="4">
        <f>IF('[1]Full Data'!B172&lt;140201,1,IF('[1]Full Data'!B172&lt;141001,2,IF('[1]Full Data'!B172&lt;150401,3,4)))</f>
        <v>2</v>
      </c>
      <c r="E194" s="37">
        <f>'[1]Full Data'!G172</f>
        <v>9.1465999999999994</v>
      </c>
      <c r="F194" s="37">
        <v>9.3892188048307901</v>
      </c>
      <c r="G194" s="37">
        <f>'[1]Full Data'!I172</f>
        <v>-6.3825000000000003</v>
      </c>
      <c r="H194" s="37">
        <v>-6.1851523734181297</v>
      </c>
      <c r="I194" s="45">
        <f>'[1]Full Data'!K172</f>
        <v>18.759499999999999</v>
      </c>
      <c r="J194" s="5">
        <f>'[1]Full Data'!L172-0.082</f>
        <v>0.65234999999999999</v>
      </c>
      <c r="K194" s="5">
        <f>'[1]Full Data'!M172</f>
        <v>1.0887000000000001E-2</v>
      </c>
      <c r="L194" s="45">
        <f>'[1]Full Data'!N169</f>
        <v>3.0135000000000001</v>
      </c>
      <c r="M194" s="5">
        <f>'[1]Full Data'!O172</f>
        <v>0.96494000000000002</v>
      </c>
      <c r="N194" s="45">
        <f>'[1]Full Data'!P169</f>
        <v>120.2158</v>
      </c>
      <c r="O194" s="45">
        <f>'[1]Full Data'!Q172</f>
        <v>109.1236</v>
      </c>
      <c r="P194" s="46">
        <f t="shared" si="4"/>
        <v>15.718372522260097</v>
      </c>
      <c r="Q194" s="46">
        <f t="shared" si="5"/>
        <v>17.639517452132736</v>
      </c>
    </row>
    <row r="195" spans="1:17" s="4" customFormat="1" ht="19" customHeight="1">
      <c r="A195" s="42" t="str">
        <f>CONCATENATE('[1]Full Data'!D173,"-",'[1]Full Data'!E173,"-",'[1]Full Data'!F173)</f>
        <v>Elq13-4700-100</v>
      </c>
      <c r="B195" s="42">
        <f>'[1]Full Data'!E173</f>
        <v>4700</v>
      </c>
      <c r="C195" s="42">
        <f>'[1]Full Data'!F173</f>
        <v>100</v>
      </c>
      <c r="D195" s="4">
        <f>IF('[1]Full Data'!B173&lt;140201,1,IF('[1]Full Data'!B173&lt;141001,2,IF('[1]Full Data'!B173&lt;150401,3,4)))</f>
        <v>2</v>
      </c>
      <c r="E195" s="37">
        <f>'[1]Full Data'!G173</f>
        <v>8.9275000000000002</v>
      </c>
      <c r="F195" s="37">
        <v>9.1676023477681898</v>
      </c>
      <c r="G195" s="37">
        <f>'[1]Full Data'!I173</f>
        <v>-6.5617000000000001</v>
      </c>
      <c r="H195" s="37">
        <v>-6.3612594264290596</v>
      </c>
      <c r="I195" s="45">
        <f>'[1]Full Data'!K173</f>
        <v>18.559200000000001</v>
      </c>
      <c r="J195" s="5">
        <f>'[1]Full Data'!L173-0.082</f>
        <v>0.67815999999999999</v>
      </c>
      <c r="K195" s="5">
        <f>'[1]Full Data'!M173</f>
        <v>1.1972E-2</v>
      </c>
      <c r="L195" s="45">
        <f>'[1]Full Data'!N170</f>
        <v>3.6414</v>
      </c>
      <c r="M195" s="5">
        <f>'[1]Full Data'!O173</f>
        <v>0.80532999999999999</v>
      </c>
      <c r="N195" s="45">
        <f>'[1]Full Data'!P170</f>
        <v>354.70260000000002</v>
      </c>
      <c r="O195" s="45">
        <f>'[1]Full Data'!Q173</f>
        <v>86.911299999999997</v>
      </c>
      <c r="P195" s="46">
        <f t="shared" si="4"/>
        <v>8.330997164309224</v>
      </c>
      <c r="Q195" s="46">
        <f t="shared" si="5"/>
        <v>12.085362315217253</v>
      </c>
    </row>
    <row r="196" spans="1:17" s="4" customFormat="1" ht="19" customHeight="1">
      <c r="A196" s="42" t="str">
        <f>CONCATENATE('[1]Full Data'!D174,"-",'[1]Full Data'!E174,"-",'[1]Full Data'!F174)</f>
        <v>Elq13-4700-100</v>
      </c>
      <c r="B196" s="42">
        <f>'[1]Full Data'!E174</f>
        <v>4700</v>
      </c>
      <c r="C196" s="42">
        <f>'[1]Full Data'!F174</f>
        <v>100</v>
      </c>
      <c r="D196" s="4">
        <f>IF('[1]Full Data'!B174&lt;140201,1,IF('[1]Full Data'!B174&lt;141001,2,IF('[1]Full Data'!B174&lt;150401,3,4)))</f>
        <v>2</v>
      </c>
      <c r="E196" s="37">
        <f>'[1]Full Data'!G174</f>
        <v>8.9727999999999994</v>
      </c>
      <c r="F196" s="37">
        <v>9.2134226376127106</v>
      </c>
      <c r="G196" s="37">
        <f>'[1]Full Data'!I174</f>
        <v>-6.7672999999999996</v>
      </c>
      <c r="H196" s="37">
        <v>-6.5633108220710703</v>
      </c>
      <c r="I196" s="45">
        <f>'[1]Full Data'!K174</f>
        <v>18.3626</v>
      </c>
      <c r="J196" s="5">
        <f>'[1]Full Data'!L174-0.082</f>
        <v>0.65038000000000007</v>
      </c>
      <c r="K196" s="5">
        <f>'[1]Full Data'!M174</f>
        <v>1.1741E-2</v>
      </c>
      <c r="L196" s="45">
        <f>'[1]Full Data'!N171</f>
        <v>1.1748000000000001</v>
      </c>
      <c r="M196" s="5">
        <f>'[1]Full Data'!O174</f>
        <v>0.71340000000000003</v>
      </c>
      <c r="N196" s="45">
        <f>'[1]Full Data'!P171</f>
        <v>163.63200000000001</v>
      </c>
      <c r="O196" s="45">
        <f>'[1]Full Data'!Q174</f>
        <v>60.725900000000003</v>
      </c>
      <c r="P196" s="46">
        <f t="shared" si="4"/>
        <v>16.306410985714194</v>
      </c>
      <c r="Q196" s="46">
        <f t="shared" si="5"/>
        <v>18.07689699787386</v>
      </c>
    </row>
    <row r="197" spans="1:17" s="4" customFormat="1" ht="19" customHeight="1">
      <c r="A197" s="7" t="str">
        <f>CONCATENATE('[1]Full Data'!D175,"-",'[1]Full Data'!E175,"-",'[1]Full Data'!F175)</f>
        <v>Elq13-4700-100</v>
      </c>
      <c r="B197" s="7">
        <f>'[1]Full Data'!E175</f>
        <v>4700</v>
      </c>
      <c r="C197" s="7">
        <f>'[1]Full Data'!F175</f>
        <v>100</v>
      </c>
      <c r="D197" s="7">
        <f>IF('[1]Full Data'!B175&lt;140201,1,IF('[1]Full Data'!B175&lt;141001,2,IF('[1]Full Data'!B175&lt;150401,3,4)))</f>
        <v>2</v>
      </c>
      <c r="E197" s="40">
        <f>'[1]Full Data'!G175</f>
        <v>9.1393000000000004</v>
      </c>
      <c r="F197" s="40">
        <v>9.3818349612134604</v>
      </c>
      <c r="G197" s="40">
        <f>'[1]Full Data'!I175</f>
        <v>-6.726</v>
      </c>
      <c r="H197" s="40">
        <v>-6.5227236496974603</v>
      </c>
      <c r="I197" s="49">
        <f>'[1]Full Data'!K175</f>
        <v>18.583400000000001</v>
      </c>
      <c r="J197" s="9">
        <f>'[1]Full Data'!L175-0.082</f>
        <v>0.66493000000000002</v>
      </c>
      <c r="K197" s="9">
        <f>'[1]Full Data'!M175</f>
        <v>1.3015000000000001E-2</v>
      </c>
      <c r="L197" s="49">
        <f>'[1]Full Data'!N172</f>
        <v>1.1667000000000001</v>
      </c>
      <c r="M197" s="9">
        <f>'[1]Full Data'!O175</f>
        <v>0.86143000000000003</v>
      </c>
      <c r="N197" s="49">
        <f>'[1]Full Data'!P172</f>
        <v>130.9623</v>
      </c>
      <c r="O197" s="49">
        <f>'[1]Full Data'!Q175</f>
        <v>80.4833</v>
      </c>
      <c r="P197" s="50">
        <f t="shared" si="4"/>
        <v>12.045957333001923</v>
      </c>
      <c r="Q197" s="50">
        <f t="shared" si="5"/>
        <v>14.892223545368211</v>
      </c>
    </row>
  </sheetData>
  <mergeCells count="9">
    <mergeCell ref="A139:Q139"/>
    <mergeCell ref="A162:Q162"/>
    <mergeCell ref="A185:Q185"/>
    <mergeCell ref="A1:Q1"/>
    <mergeCell ref="A24:Q24"/>
    <mergeCell ref="A47:Q47"/>
    <mergeCell ref="A70:Q70"/>
    <mergeCell ref="A93:Q93"/>
    <mergeCell ref="A116:Q116"/>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25"/>
  <sheetViews>
    <sheetView workbookViewId="0">
      <selection activeCell="B2" sqref="B2:P17"/>
    </sheetView>
  </sheetViews>
  <sheetFormatPr baseColWidth="10" defaultRowHeight="13" x14ac:dyDescent="0"/>
  <cols>
    <col min="1" max="1" width="10.83203125" style="53"/>
    <col min="2" max="2" width="10" style="53" customWidth="1"/>
    <col min="3" max="3" width="11.5" style="53" customWidth="1"/>
    <col min="4" max="6" width="10.83203125" style="53"/>
    <col min="7" max="7" width="17.1640625" style="53" customWidth="1"/>
    <col min="8" max="8" width="5.83203125" style="53" customWidth="1"/>
    <col min="9" max="9" width="10.83203125" style="53"/>
    <col min="10" max="10" width="15.83203125" style="53" customWidth="1"/>
    <col min="11" max="11" width="10.83203125" style="53"/>
    <col min="12" max="12" width="18.83203125" style="53" customWidth="1"/>
    <col min="13" max="14" width="8.83203125" style="53" customWidth="1"/>
    <col min="15" max="15" width="20.83203125" style="53" customWidth="1"/>
    <col min="16" max="16" width="13.6640625" style="53" customWidth="1"/>
    <col min="17" max="16384" width="10.83203125" style="53"/>
  </cols>
  <sheetData>
    <row r="2" spans="2:20" ht="20" customHeight="1">
      <c r="B2" s="337" t="s">
        <v>164</v>
      </c>
      <c r="C2" s="337"/>
      <c r="D2" s="337"/>
      <c r="E2" s="337"/>
      <c r="F2" s="337"/>
      <c r="G2" s="337"/>
      <c r="H2" s="337"/>
      <c r="I2" s="337"/>
      <c r="J2" s="337"/>
      <c r="K2" s="337"/>
      <c r="L2" s="337"/>
      <c r="M2" s="337"/>
      <c r="N2" s="337"/>
      <c r="O2" s="337"/>
      <c r="P2" s="337"/>
      <c r="Q2" s="52"/>
      <c r="R2" s="52"/>
      <c r="S2" s="52"/>
      <c r="T2" s="52"/>
    </row>
    <row r="3" spans="2:20" s="55" customFormat="1" ht="40">
      <c r="B3" s="54" t="s">
        <v>165</v>
      </c>
      <c r="C3" s="54" t="s">
        <v>166</v>
      </c>
      <c r="D3" s="54" t="s">
        <v>167</v>
      </c>
      <c r="E3" s="54" t="s">
        <v>168</v>
      </c>
      <c r="F3" s="54" t="s">
        <v>169</v>
      </c>
      <c r="G3" s="54" t="s">
        <v>170</v>
      </c>
      <c r="H3" s="54" t="s">
        <v>26</v>
      </c>
      <c r="I3" s="54" t="s">
        <v>171</v>
      </c>
      <c r="J3" s="54" t="s">
        <v>172</v>
      </c>
      <c r="K3" s="54" t="s">
        <v>173</v>
      </c>
      <c r="L3" s="54" t="s">
        <v>174</v>
      </c>
      <c r="M3" s="54" t="s">
        <v>175</v>
      </c>
      <c r="N3" s="54" t="s">
        <v>176</v>
      </c>
      <c r="O3" s="54" t="s">
        <v>177</v>
      </c>
      <c r="P3" s="54" t="s">
        <v>178</v>
      </c>
    </row>
    <row r="4" spans="2:20" ht="19" customHeight="1">
      <c r="B4" s="333">
        <v>1</v>
      </c>
      <c r="C4" s="335" t="s">
        <v>179</v>
      </c>
      <c r="D4" s="333">
        <v>8.2000000000000003E-2</v>
      </c>
      <c r="E4" s="338">
        <v>0.621</v>
      </c>
      <c r="F4" s="338">
        <v>3.6999999999999998E-2</v>
      </c>
      <c r="G4" s="57">
        <v>4</v>
      </c>
      <c r="H4" s="57">
        <v>22</v>
      </c>
      <c r="I4" s="58">
        <v>1.9905999999999999E-3</v>
      </c>
      <c r="J4" s="58">
        <v>0.11529</v>
      </c>
      <c r="K4" s="58">
        <v>0.47564000000000001</v>
      </c>
      <c r="L4" s="58">
        <v>1.0963000000000001</v>
      </c>
      <c r="M4" s="58">
        <v>0.91886999999999996</v>
      </c>
      <c r="N4" s="58">
        <v>1</v>
      </c>
      <c r="O4" s="58">
        <v>1.9532999999999998E-3</v>
      </c>
      <c r="P4" s="57">
        <v>0.11608</v>
      </c>
    </row>
    <row r="5" spans="2:20" ht="19" customHeight="1">
      <c r="B5" s="333"/>
      <c r="C5" s="335"/>
      <c r="D5" s="333"/>
      <c r="E5" s="333"/>
      <c r="F5" s="333"/>
      <c r="G5" s="57">
        <v>60</v>
      </c>
      <c r="H5" s="57">
        <v>14</v>
      </c>
      <c r="I5" s="58">
        <v>1.9905999999999999E-3</v>
      </c>
      <c r="J5" s="58">
        <v>-0.14432</v>
      </c>
      <c r="K5" s="58">
        <v>0.83275999999999994</v>
      </c>
      <c r="L5" s="58">
        <v>1.0963000000000001</v>
      </c>
      <c r="M5" s="58">
        <v>0.91886999999999996</v>
      </c>
      <c r="N5" s="58">
        <v>1</v>
      </c>
      <c r="O5" s="58">
        <v>1.9532999999999998E-3</v>
      </c>
      <c r="P5" s="57">
        <v>-0.14409</v>
      </c>
    </row>
    <row r="6" spans="2:20" ht="19" customHeight="1">
      <c r="B6" s="333"/>
      <c r="C6" s="335"/>
      <c r="D6" s="333"/>
      <c r="E6" s="333"/>
      <c r="F6" s="333"/>
      <c r="G6" s="57">
        <v>1000</v>
      </c>
      <c r="H6" s="57">
        <v>75</v>
      </c>
      <c r="I6" s="58">
        <v>1.9905999999999999E-3</v>
      </c>
      <c r="J6" s="58">
        <v>-0.81355999999999995</v>
      </c>
      <c r="K6" s="58">
        <v>0.2145</v>
      </c>
      <c r="L6" s="58">
        <v>1.0963000000000001</v>
      </c>
      <c r="M6" s="58">
        <v>0.91886999999999996</v>
      </c>
      <c r="N6" s="58">
        <v>1</v>
      </c>
      <c r="O6" s="58">
        <v>1.9532999999999998E-3</v>
      </c>
      <c r="P6" s="57">
        <v>-0.81359000000000004</v>
      </c>
    </row>
    <row r="7" spans="2:20" ht="19" customHeight="1">
      <c r="B7" s="333">
        <v>2</v>
      </c>
      <c r="C7" s="335" t="s">
        <v>180</v>
      </c>
      <c r="D7" s="333">
        <v>8.2000000000000003E-2</v>
      </c>
      <c r="E7" s="333">
        <v>0.621</v>
      </c>
      <c r="F7" s="333">
        <v>2.4E-2</v>
      </c>
      <c r="G7" s="57">
        <v>4</v>
      </c>
      <c r="H7" s="57">
        <v>15</v>
      </c>
      <c r="I7" s="58">
        <v>2.0766000000000001E-3</v>
      </c>
      <c r="J7" s="58">
        <v>0.11913</v>
      </c>
      <c r="K7" s="58">
        <v>0.77732999999999997</v>
      </c>
      <c r="L7" s="58">
        <v>1.0643</v>
      </c>
      <c r="M7" s="58">
        <v>0.91554000000000002</v>
      </c>
      <c r="N7" s="58">
        <v>0.99999000000000005</v>
      </c>
      <c r="O7" s="58">
        <v>2.0525000000000001E-3</v>
      </c>
      <c r="P7" s="57">
        <v>0.11967</v>
      </c>
    </row>
    <row r="8" spans="2:20" ht="19" customHeight="1">
      <c r="B8" s="333"/>
      <c r="C8" s="335"/>
      <c r="D8" s="333"/>
      <c r="E8" s="333"/>
      <c r="F8" s="333"/>
      <c r="G8" s="57">
        <v>60</v>
      </c>
      <c r="H8" s="57">
        <v>17</v>
      </c>
      <c r="I8" s="58">
        <v>2.0766000000000001E-3</v>
      </c>
      <c r="J8" s="58">
        <v>-0.14174999999999999</v>
      </c>
      <c r="K8" s="58">
        <v>0.67484</v>
      </c>
      <c r="L8" s="58">
        <v>1.0643</v>
      </c>
      <c r="M8" s="58">
        <v>0.91554000000000002</v>
      </c>
      <c r="N8" s="58">
        <v>0.99999000000000005</v>
      </c>
      <c r="O8" s="58">
        <v>2.0525000000000001E-3</v>
      </c>
      <c r="P8" s="57">
        <v>-0.14154</v>
      </c>
    </row>
    <row r="9" spans="2:20" ht="19" customHeight="1">
      <c r="B9" s="333"/>
      <c r="C9" s="335"/>
      <c r="D9" s="333"/>
      <c r="E9" s="333"/>
      <c r="F9" s="333"/>
      <c r="G9" s="57">
        <v>1000</v>
      </c>
      <c r="H9" s="57">
        <v>49</v>
      </c>
      <c r="I9" s="58">
        <v>2.0766000000000001E-3</v>
      </c>
      <c r="J9" s="58">
        <v>-0.83594999999999997</v>
      </c>
      <c r="K9" s="58">
        <v>0.59523999999999999</v>
      </c>
      <c r="L9" s="58">
        <v>1.0643</v>
      </c>
      <c r="M9" s="58">
        <v>0.91554000000000002</v>
      </c>
      <c r="N9" s="58">
        <v>0.99999000000000005</v>
      </c>
      <c r="O9" s="58">
        <v>2.0525000000000001E-3</v>
      </c>
      <c r="P9" s="57">
        <v>-0.83587</v>
      </c>
    </row>
    <row r="10" spans="2:20" ht="19" customHeight="1">
      <c r="B10" s="333">
        <v>3</v>
      </c>
      <c r="C10" s="335" t="s">
        <v>181</v>
      </c>
      <c r="D10" s="333">
        <v>8.2000000000000003E-2</v>
      </c>
      <c r="E10" s="333">
        <v>0.621</v>
      </c>
      <c r="F10" s="333">
        <v>1.9E-2</v>
      </c>
      <c r="G10" s="57">
        <v>4</v>
      </c>
      <c r="H10" s="57">
        <v>14</v>
      </c>
      <c r="I10" s="58">
        <v>2.7393999999999999E-3</v>
      </c>
      <c r="J10" s="58">
        <v>8.8877999999999999E-2</v>
      </c>
      <c r="K10" s="58">
        <v>0.83838999999999997</v>
      </c>
      <c r="L10" s="58">
        <v>1.0826</v>
      </c>
      <c r="M10" s="58">
        <v>0.93428999999999995</v>
      </c>
      <c r="N10" s="58">
        <v>0.99950000000000006</v>
      </c>
      <c r="O10" s="58">
        <v>2.7644000000000002E-3</v>
      </c>
      <c r="P10" s="57">
        <v>8.8461999999999999E-2</v>
      </c>
    </row>
    <row r="11" spans="2:20" ht="19" customHeight="1">
      <c r="B11" s="333"/>
      <c r="C11" s="335"/>
      <c r="D11" s="333"/>
      <c r="E11" s="333"/>
      <c r="F11" s="333"/>
      <c r="G11" s="57">
        <v>60</v>
      </c>
      <c r="H11" s="57">
        <v>17</v>
      </c>
      <c r="I11" s="58">
        <v>2.7393999999999999E-3</v>
      </c>
      <c r="J11" s="58">
        <v>-0.14223</v>
      </c>
      <c r="K11" s="58">
        <v>0.72985999999999995</v>
      </c>
      <c r="L11" s="58">
        <v>1.0826</v>
      </c>
      <c r="M11" s="58">
        <v>0.93428999999999995</v>
      </c>
      <c r="N11" s="58">
        <v>0.99950000000000006</v>
      </c>
      <c r="O11" s="58">
        <v>2.7644000000000002E-3</v>
      </c>
      <c r="P11" s="57">
        <v>-0.14247000000000001</v>
      </c>
    </row>
    <row r="12" spans="2:20" ht="19" customHeight="1">
      <c r="B12" s="333"/>
      <c r="C12" s="335"/>
      <c r="D12" s="333"/>
      <c r="E12" s="333"/>
      <c r="F12" s="333"/>
      <c r="G12" s="57">
        <v>1000</v>
      </c>
      <c r="H12" s="57">
        <v>35</v>
      </c>
      <c r="I12" s="58">
        <v>2.7393999999999999E-3</v>
      </c>
      <c r="J12" s="58">
        <v>-0.84263999999999994</v>
      </c>
      <c r="K12" s="58">
        <v>0.55215000000000003</v>
      </c>
      <c r="L12" s="58">
        <v>1.0826</v>
      </c>
      <c r="M12" s="58">
        <v>0.93428999999999995</v>
      </c>
      <c r="N12" s="58">
        <v>0.99950000000000006</v>
      </c>
      <c r="O12" s="58">
        <v>2.7644000000000002E-3</v>
      </c>
      <c r="P12" s="57">
        <v>-0.84277000000000002</v>
      </c>
    </row>
    <row r="13" spans="2:20" ht="19" customHeight="1">
      <c r="B13" s="333">
        <v>4</v>
      </c>
      <c r="C13" s="335" t="s">
        <v>182</v>
      </c>
      <c r="D13" s="333">
        <v>8.2000000000000003E-2</v>
      </c>
      <c r="E13" s="333">
        <v>0.621</v>
      </c>
      <c r="F13" s="333">
        <v>3.3000000000000002E-2</v>
      </c>
      <c r="G13" s="57">
        <v>4</v>
      </c>
      <c r="H13" s="57">
        <v>7</v>
      </c>
      <c r="I13" s="58">
        <v>-1.0237E-3</v>
      </c>
      <c r="J13" s="58">
        <v>7.3082999999999995E-2</v>
      </c>
      <c r="K13" s="58">
        <v>0.84965000000000002</v>
      </c>
      <c r="L13" s="58">
        <v>1.2781</v>
      </c>
      <c r="M13" s="58">
        <v>0.94203999999999999</v>
      </c>
      <c r="N13" s="58">
        <v>0.99978999999999996</v>
      </c>
      <c r="O13" s="58">
        <v>-1.0257E-3</v>
      </c>
      <c r="P13" s="57">
        <v>7.3110999999999995E-2</v>
      </c>
    </row>
    <row r="14" spans="2:20" ht="19" customHeight="1">
      <c r="B14" s="333"/>
      <c r="C14" s="335"/>
      <c r="D14" s="333"/>
      <c r="E14" s="333"/>
      <c r="F14" s="333"/>
      <c r="G14" s="57">
        <v>60</v>
      </c>
      <c r="H14" s="57">
        <v>7</v>
      </c>
      <c r="I14" s="58">
        <v>-1.0237E-3</v>
      </c>
      <c r="J14" s="58">
        <v>-0.13155</v>
      </c>
      <c r="K14" s="58">
        <v>0.41791</v>
      </c>
      <c r="L14" s="58">
        <v>1.2781</v>
      </c>
      <c r="M14" s="58">
        <v>0.94203999999999999</v>
      </c>
      <c r="N14" s="58">
        <v>0.99978999999999996</v>
      </c>
      <c r="O14" s="58">
        <v>-1.0257E-3</v>
      </c>
      <c r="P14" s="57">
        <v>-0.13150000000000001</v>
      </c>
    </row>
    <row r="15" spans="2:20" ht="19" customHeight="1">
      <c r="B15" s="334"/>
      <c r="C15" s="336"/>
      <c r="D15" s="334"/>
      <c r="E15" s="334"/>
      <c r="F15" s="334"/>
      <c r="G15" s="59">
        <v>1000</v>
      </c>
      <c r="H15" s="59">
        <v>6</v>
      </c>
      <c r="I15" s="60">
        <v>-1.0237E-3</v>
      </c>
      <c r="J15" s="60">
        <v>-0.71867999999999999</v>
      </c>
      <c r="K15" s="60">
        <v>0.57372999999999996</v>
      </c>
      <c r="L15" s="60">
        <v>1.2781</v>
      </c>
      <c r="M15" s="60">
        <v>0.94203999999999999</v>
      </c>
      <c r="N15" s="60">
        <v>0.99978999999999996</v>
      </c>
      <c r="O15" s="60">
        <v>-1.0257E-3</v>
      </c>
      <c r="P15" s="59">
        <v>-0.71858999999999995</v>
      </c>
    </row>
    <row r="16" spans="2:20" ht="20" customHeight="1">
      <c r="B16" s="53" t="s">
        <v>183</v>
      </c>
    </row>
    <row r="17" spans="2:2" ht="20" customHeight="1">
      <c r="B17" s="53" t="s">
        <v>184</v>
      </c>
    </row>
    <row r="18" spans="2:2" ht="20" customHeight="1"/>
    <row r="19" spans="2:2" ht="20" customHeight="1"/>
    <row r="20" spans="2:2" ht="20" customHeight="1"/>
    <row r="21" spans="2:2" ht="20" customHeight="1"/>
    <row r="22" spans="2:2" ht="20" customHeight="1"/>
    <row r="23" spans="2:2" ht="20" customHeight="1"/>
    <row r="24" spans="2:2" ht="20" customHeight="1"/>
    <row r="25" spans="2:2" ht="20" customHeight="1"/>
  </sheetData>
  <mergeCells count="21">
    <mergeCell ref="B2:P2"/>
    <mergeCell ref="B4:B6"/>
    <mergeCell ref="C4:C6"/>
    <mergeCell ref="D4:D6"/>
    <mergeCell ref="E4:E6"/>
    <mergeCell ref="F4:F6"/>
    <mergeCell ref="B10:B12"/>
    <mergeCell ref="C10:C12"/>
    <mergeCell ref="D10:D12"/>
    <mergeCell ref="E10:E12"/>
    <mergeCell ref="F10:F12"/>
    <mergeCell ref="B7:B9"/>
    <mergeCell ref="C7:C9"/>
    <mergeCell ref="D7:D9"/>
    <mergeCell ref="E7:E9"/>
    <mergeCell ref="F7:F9"/>
    <mergeCell ref="B13:B15"/>
    <mergeCell ref="C13:C15"/>
    <mergeCell ref="D13:D15"/>
    <mergeCell ref="E13:E15"/>
    <mergeCell ref="F13:F15"/>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2"/>
  <sheetViews>
    <sheetView workbookViewId="0">
      <selection sqref="A1:Q1048576"/>
    </sheetView>
  </sheetViews>
  <sheetFormatPr baseColWidth="10" defaultRowHeight="13" x14ac:dyDescent="0"/>
  <cols>
    <col min="1" max="1" width="10.83203125" style="53"/>
    <col min="2" max="2" width="10" style="53" customWidth="1"/>
    <col min="3" max="3" width="9.83203125" style="53" bestFit="1" customWidth="1"/>
    <col min="4" max="4" width="7.83203125" style="53" bestFit="1" customWidth="1"/>
    <col min="5" max="5" width="9" style="53" bestFit="1" customWidth="1"/>
    <col min="6" max="6" width="10" style="53" bestFit="1" customWidth="1"/>
    <col min="7" max="9" width="8.5" style="53" bestFit="1" customWidth="1"/>
    <col min="10" max="10" width="8.83203125" style="53" bestFit="1" customWidth="1"/>
    <col min="11" max="11" width="8.5" style="53" bestFit="1" customWidth="1"/>
    <col min="12" max="12" width="8.83203125" style="53" bestFit="1" customWidth="1"/>
    <col min="13" max="13" width="8.5" style="53" bestFit="1" customWidth="1"/>
    <col min="14" max="14" width="8.83203125" style="53" bestFit="1" customWidth="1"/>
    <col min="15" max="15" width="8.5" style="53" bestFit="1" customWidth="1"/>
    <col min="16" max="16" width="8.83203125" style="53" bestFit="1" customWidth="1"/>
    <col min="17" max="17" width="20.83203125" style="53" customWidth="1"/>
    <col min="18" max="18" width="13.6640625" style="53" customWidth="1"/>
    <col min="19" max="16384" width="10.83203125" style="53"/>
  </cols>
  <sheetData>
    <row r="1" spans="1:22">
      <c r="A1" s="220"/>
      <c r="B1" s="220"/>
      <c r="C1" s="220"/>
      <c r="D1" s="220"/>
      <c r="E1" s="220"/>
      <c r="F1" s="220"/>
      <c r="G1" s="220"/>
      <c r="H1" s="220"/>
      <c r="I1" s="220"/>
      <c r="J1" s="220"/>
      <c r="K1" s="220"/>
      <c r="L1" s="220"/>
      <c r="M1" s="220"/>
      <c r="N1" s="220"/>
      <c r="O1" s="220"/>
      <c r="P1" s="220"/>
      <c r="Q1" s="220"/>
    </row>
    <row r="2" spans="1:22" ht="20" customHeight="1">
      <c r="A2" s="220"/>
      <c r="B2" s="339" t="s">
        <v>981</v>
      </c>
      <c r="C2" s="339"/>
      <c r="D2" s="339"/>
      <c r="E2" s="339"/>
      <c r="F2" s="339"/>
      <c r="G2" s="339"/>
      <c r="H2" s="339"/>
      <c r="I2" s="339"/>
      <c r="J2" s="339"/>
      <c r="K2" s="339"/>
      <c r="L2" s="339"/>
      <c r="M2" s="339"/>
      <c r="N2" s="339"/>
      <c r="O2" s="339"/>
      <c r="P2" s="339"/>
      <c r="Q2" s="221"/>
      <c r="R2" s="52"/>
      <c r="S2" s="52"/>
      <c r="T2" s="52"/>
      <c r="U2" s="52"/>
      <c r="V2" s="52"/>
    </row>
    <row r="3" spans="1:22" s="56" customFormat="1" ht="44">
      <c r="A3" s="222"/>
      <c r="B3" s="223" t="s">
        <v>862</v>
      </c>
      <c r="C3" s="223" t="s">
        <v>863</v>
      </c>
      <c r="D3" s="223" t="s">
        <v>169</v>
      </c>
      <c r="E3" s="223" t="s">
        <v>864</v>
      </c>
      <c r="F3" s="223" t="s">
        <v>865</v>
      </c>
      <c r="G3" s="223" t="s">
        <v>866</v>
      </c>
      <c r="H3" s="223" t="s">
        <v>867</v>
      </c>
      <c r="I3" s="223" t="s">
        <v>868</v>
      </c>
      <c r="J3" s="223" t="s">
        <v>869</v>
      </c>
      <c r="K3" s="223" t="s">
        <v>870</v>
      </c>
      <c r="L3" s="223" t="s">
        <v>871</v>
      </c>
      <c r="M3" s="223" t="s">
        <v>872</v>
      </c>
      <c r="N3" s="223" t="s">
        <v>873</v>
      </c>
      <c r="O3" s="223" t="s">
        <v>874</v>
      </c>
      <c r="P3" s="223" t="s">
        <v>875</v>
      </c>
      <c r="Q3" s="222"/>
    </row>
    <row r="4" spans="1:22" ht="19" customHeight="1">
      <c r="A4" s="220"/>
      <c r="B4" s="340">
        <v>8.2000000000000003E-2</v>
      </c>
      <c r="C4" s="340">
        <v>0.621</v>
      </c>
      <c r="D4" s="340">
        <v>3.6999999999999998E-2</v>
      </c>
      <c r="E4" s="343">
        <v>0.5480395238095237</v>
      </c>
      <c r="F4" s="343">
        <v>2.5194074289979797E-2</v>
      </c>
      <c r="G4" s="343">
        <v>0.62857238109523816</v>
      </c>
      <c r="H4" s="343">
        <v>3.0860877432283759E-2</v>
      </c>
      <c r="I4" s="343">
        <v>0.21353428571428573</v>
      </c>
      <c r="J4" s="343">
        <v>3.3661777976062873E-2</v>
      </c>
      <c r="K4" s="343">
        <v>0.21932150000000006</v>
      </c>
      <c r="L4" s="343">
        <v>2.98458668146683E-2</v>
      </c>
      <c r="M4" s="343">
        <v>0.61233249999999995</v>
      </c>
      <c r="N4" s="343">
        <v>1.7411404798392382E-2</v>
      </c>
      <c r="O4" s="343">
        <v>0.44439230769230775</v>
      </c>
      <c r="P4" s="343">
        <v>1.6329484562923838E-2</v>
      </c>
      <c r="Q4" s="220"/>
    </row>
    <row r="5" spans="1:22" ht="19" customHeight="1">
      <c r="A5" s="220"/>
      <c r="B5" s="341"/>
      <c r="C5" s="341"/>
      <c r="D5" s="341"/>
      <c r="E5" s="344"/>
      <c r="F5" s="344"/>
      <c r="G5" s="344"/>
      <c r="H5" s="344"/>
      <c r="I5" s="344"/>
      <c r="J5" s="344"/>
      <c r="K5" s="344"/>
      <c r="L5" s="344"/>
      <c r="M5" s="344"/>
      <c r="N5" s="344"/>
      <c r="O5" s="344"/>
      <c r="P5" s="344"/>
      <c r="Q5" s="220"/>
    </row>
    <row r="6" spans="1:22" ht="19" customHeight="1">
      <c r="A6" s="220"/>
      <c r="B6" s="342"/>
      <c r="C6" s="342"/>
      <c r="D6" s="342"/>
      <c r="E6" s="345"/>
      <c r="F6" s="345"/>
      <c r="G6" s="345"/>
      <c r="H6" s="345"/>
      <c r="I6" s="345"/>
      <c r="J6" s="345"/>
      <c r="K6" s="345"/>
      <c r="L6" s="345"/>
      <c r="M6" s="345"/>
      <c r="N6" s="345"/>
      <c r="O6" s="345"/>
      <c r="P6" s="345"/>
      <c r="Q6" s="220"/>
    </row>
    <row r="7" spans="1:22" s="52" customFormat="1" ht="19" customHeight="1">
      <c r="A7" s="221"/>
      <c r="B7" s="181" t="s">
        <v>876</v>
      </c>
      <c r="C7" s="179"/>
      <c r="D7" s="179"/>
      <c r="E7" s="179"/>
      <c r="F7" s="179"/>
      <c r="G7" s="179"/>
      <c r="H7" s="179"/>
      <c r="I7" s="179"/>
      <c r="J7" s="179"/>
      <c r="K7" s="179"/>
      <c r="L7" s="179"/>
      <c r="M7" s="179"/>
      <c r="N7" s="179"/>
      <c r="O7" s="179"/>
      <c r="P7" s="179"/>
      <c r="Q7" s="221"/>
    </row>
    <row r="8" spans="1:22" s="52" customFormat="1" ht="20" customHeight="1">
      <c r="A8" s="221"/>
      <c r="B8" s="221" t="s">
        <v>877</v>
      </c>
      <c r="C8" s="221"/>
      <c r="D8" s="221"/>
      <c r="E8" s="221"/>
      <c r="F8" s="221"/>
      <c r="G8" s="221"/>
      <c r="H8" s="221"/>
      <c r="I8" s="221"/>
      <c r="J8" s="221"/>
      <c r="K8" s="221"/>
      <c r="L8" s="221"/>
      <c r="M8" s="221"/>
      <c r="N8" s="221"/>
      <c r="O8" s="221"/>
      <c r="P8" s="221"/>
      <c r="Q8" s="221"/>
    </row>
    <row r="9" spans="1:22" s="52" customFormat="1" ht="20" customHeight="1">
      <c r="A9" s="221"/>
      <c r="B9" s="221" t="s">
        <v>878</v>
      </c>
      <c r="C9" s="221"/>
      <c r="D9" s="221"/>
      <c r="E9" s="221"/>
      <c r="F9" s="221"/>
      <c r="G9" s="221"/>
      <c r="H9" s="221"/>
      <c r="I9" s="221"/>
      <c r="J9" s="221"/>
      <c r="K9" s="221"/>
      <c r="L9" s="221"/>
      <c r="M9" s="221"/>
      <c r="N9" s="221"/>
      <c r="O9" s="221"/>
      <c r="P9" s="221"/>
      <c r="Q9" s="221"/>
    </row>
    <row r="10" spans="1:22" ht="20" customHeight="1">
      <c r="A10" s="220"/>
      <c r="B10" s="220"/>
      <c r="C10" s="220"/>
      <c r="D10" s="220"/>
      <c r="E10" s="220"/>
      <c r="F10" s="220"/>
      <c r="G10" s="220"/>
      <c r="H10" s="220"/>
      <c r="I10" s="220"/>
      <c r="J10" s="220"/>
      <c r="K10" s="220"/>
      <c r="L10" s="220"/>
      <c r="M10" s="220"/>
      <c r="N10" s="220"/>
      <c r="O10" s="220"/>
      <c r="P10" s="220"/>
      <c r="Q10" s="220"/>
    </row>
    <row r="11" spans="1:22" ht="20" customHeight="1"/>
    <row r="12" spans="1:22" ht="20" customHeight="1"/>
    <row r="13" spans="1:22" ht="20" customHeight="1">
      <c r="A13" s="220"/>
      <c r="B13" s="347" t="s">
        <v>982</v>
      </c>
      <c r="C13" s="347"/>
      <c r="D13" s="347"/>
      <c r="E13" s="347"/>
      <c r="F13" s="347"/>
      <c r="G13" s="347"/>
      <c r="H13" s="347"/>
      <c r="I13" s="347"/>
      <c r="J13" s="220"/>
      <c r="K13" s="239"/>
      <c r="L13" s="239"/>
      <c r="M13" s="239"/>
      <c r="N13" s="239"/>
      <c r="O13" s="239"/>
      <c r="P13" s="239"/>
    </row>
    <row r="14" spans="1:22">
      <c r="A14" s="220"/>
      <c r="B14" s="339"/>
      <c r="C14" s="339"/>
      <c r="D14" s="339"/>
      <c r="E14" s="339"/>
      <c r="F14" s="339"/>
      <c r="G14" s="339"/>
      <c r="H14" s="339"/>
      <c r="I14" s="339"/>
      <c r="J14" s="221"/>
      <c r="K14" s="240"/>
      <c r="L14" s="240"/>
      <c r="M14" s="240"/>
      <c r="N14" s="240"/>
      <c r="O14" s="240"/>
      <c r="P14" s="240"/>
    </row>
    <row r="15" spans="1:22" ht="78">
      <c r="A15" s="222"/>
      <c r="B15" s="223" t="s">
        <v>170</v>
      </c>
      <c r="C15" s="223" t="s">
        <v>26</v>
      </c>
      <c r="D15" s="223" t="s">
        <v>171</v>
      </c>
      <c r="E15" s="223" t="s">
        <v>172</v>
      </c>
      <c r="F15" s="223" t="s">
        <v>173</v>
      </c>
      <c r="G15" s="223" t="s">
        <v>174</v>
      </c>
      <c r="H15" s="223" t="s">
        <v>175</v>
      </c>
      <c r="I15" s="223" t="s">
        <v>176</v>
      </c>
      <c r="J15" s="220"/>
      <c r="K15" s="239"/>
      <c r="L15" s="239"/>
      <c r="M15" s="239"/>
      <c r="N15" s="239"/>
      <c r="O15" s="239"/>
      <c r="P15" s="239"/>
      <c r="Q15" s="239"/>
    </row>
    <row r="16" spans="1:22">
      <c r="A16" s="220"/>
      <c r="B16" s="224">
        <v>4</v>
      </c>
      <c r="C16" s="225">
        <v>6</v>
      </c>
      <c r="D16" s="225">
        <v>-3.4247999999999999E-4</v>
      </c>
      <c r="E16" s="225">
        <v>7.9404000000000002E-2</v>
      </c>
      <c r="F16" s="225">
        <v>-2.1864000000000001E-2</v>
      </c>
      <c r="G16" s="225">
        <v>1.0469999999999999</v>
      </c>
      <c r="H16" s="225">
        <v>0.93615999999999999</v>
      </c>
      <c r="I16" s="225">
        <v>0.99843999999999999</v>
      </c>
      <c r="J16" s="220"/>
      <c r="K16" s="239"/>
      <c r="L16" s="239"/>
      <c r="M16" s="239"/>
      <c r="N16" s="239"/>
      <c r="O16" s="239"/>
      <c r="P16" s="239"/>
      <c r="Q16" s="239"/>
    </row>
    <row r="17" spans="1:17">
      <c r="A17" s="220"/>
      <c r="B17" s="179">
        <v>60</v>
      </c>
      <c r="C17" s="151">
        <v>6</v>
      </c>
      <c r="D17" s="151">
        <v>-3.4247999999999999E-4</v>
      </c>
      <c r="E17" s="151">
        <v>-0.13553999999999999</v>
      </c>
      <c r="F17" s="151">
        <v>0.56116999999999995</v>
      </c>
      <c r="G17" s="151">
        <v>1.0469999999999999</v>
      </c>
      <c r="H17" s="151">
        <v>0.93615999999999999</v>
      </c>
      <c r="I17" s="151">
        <v>0.99843999999999999</v>
      </c>
      <c r="J17" s="220"/>
      <c r="K17" s="239"/>
      <c r="L17" s="239"/>
      <c r="M17" s="239"/>
      <c r="N17" s="239"/>
      <c r="O17" s="239"/>
      <c r="P17" s="239"/>
      <c r="Q17" s="239"/>
    </row>
    <row r="18" spans="1:17">
      <c r="A18" s="220"/>
      <c r="B18" s="140">
        <v>1000</v>
      </c>
      <c r="C18" s="159">
        <v>8</v>
      </c>
      <c r="D18" s="159">
        <v>-3.4247999999999999E-4</v>
      </c>
      <c r="E18" s="159">
        <v>-0.87565000000000004</v>
      </c>
      <c r="F18" s="159">
        <v>-3.39E-2</v>
      </c>
      <c r="G18" s="159">
        <v>1.0469999999999999</v>
      </c>
      <c r="H18" s="159">
        <v>0.93615999999999999</v>
      </c>
      <c r="I18" s="159">
        <v>0.99843999999999999</v>
      </c>
      <c r="J18" s="220"/>
      <c r="K18" s="239"/>
      <c r="L18" s="239"/>
      <c r="M18" s="239"/>
      <c r="N18" s="239"/>
      <c r="O18" s="239"/>
      <c r="P18" s="239"/>
      <c r="Q18" s="239"/>
    </row>
    <row r="19" spans="1:17" ht="30" customHeight="1">
      <c r="A19" s="221"/>
      <c r="B19" s="346" t="s">
        <v>876</v>
      </c>
      <c r="C19" s="346"/>
      <c r="D19" s="346"/>
      <c r="E19" s="346"/>
      <c r="F19" s="346"/>
      <c r="G19" s="346"/>
      <c r="H19" s="346"/>
      <c r="I19" s="346"/>
      <c r="J19" s="179"/>
      <c r="K19" s="18"/>
      <c r="L19" s="18"/>
      <c r="M19" s="18"/>
      <c r="N19" s="18"/>
      <c r="O19" s="18"/>
      <c r="P19" s="18"/>
    </row>
    <row r="20" spans="1:17">
      <c r="A20" s="221"/>
      <c r="B20" s="347" t="s">
        <v>877</v>
      </c>
      <c r="C20" s="347"/>
      <c r="D20" s="347"/>
      <c r="E20" s="347"/>
      <c r="F20" s="347"/>
      <c r="G20" s="347"/>
      <c r="H20" s="347"/>
      <c r="I20" s="347"/>
      <c r="J20" s="221"/>
      <c r="K20" s="240"/>
      <c r="L20" s="240"/>
      <c r="M20" s="240"/>
      <c r="N20" s="240"/>
      <c r="O20" s="240"/>
      <c r="P20" s="240"/>
    </row>
    <row r="21" spans="1:17">
      <c r="A21" s="221"/>
      <c r="B21" s="347" t="s">
        <v>878</v>
      </c>
      <c r="C21" s="347"/>
      <c r="D21" s="347"/>
      <c r="E21" s="347"/>
      <c r="F21" s="347"/>
      <c r="G21" s="347"/>
      <c r="H21" s="347"/>
      <c r="I21" s="347"/>
      <c r="J21" s="221"/>
      <c r="K21" s="240"/>
      <c r="L21" s="240"/>
      <c r="M21" s="240"/>
      <c r="N21" s="240"/>
      <c r="O21" s="240"/>
      <c r="P21" s="240"/>
    </row>
    <row r="22" spans="1:17">
      <c r="A22" s="220"/>
      <c r="B22" s="220"/>
      <c r="C22" s="220"/>
      <c r="D22" s="220"/>
      <c r="E22" s="220"/>
      <c r="F22" s="220"/>
      <c r="G22" s="220"/>
      <c r="H22" s="220"/>
      <c r="I22" s="220"/>
      <c r="J22" s="220"/>
      <c r="K22" s="239"/>
      <c r="L22" s="239"/>
      <c r="M22" s="239"/>
      <c r="N22" s="239"/>
      <c r="O22" s="239"/>
      <c r="P22" s="239"/>
    </row>
  </sheetData>
  <mergeCells count="20">
    <mergeCell ref="B19:I19"/>
    <mergeCell ref="B21:I21"/>
    <mergeCell ref="B20:I20"/>
    <mergeCell ref="B13:I14"/>
    <mergeCell ref="K4:K6"/>
    <mergeCell ref="B2:P2"/>
    <mergeCell ref="B4:B6"/>
    <mergeCell ref="C4:C6"/>
    <mergeCell ref="D4:D6"/>
    <mergeCell ref="E4:E6"/>
    <mergeCell ref="F4:F6"/>
    <mergeCell ref="G4:G6"/>
    <mergeCell ref="H4:H6"/>
    <mergeCell ref="I4:I6"/>
    <mergeCell ref="J4:J6"/>
    <mergeCell ref="L4:L6"/>
    <mergeCell ref="M4:M6"/>
    <mergeCell ref="N4:N6"/>
    <mergeCell ref="O4:O6"/>
    <mergeCell ref="P4:P6"/>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8"/>
  <sheetViews>
    <sheetView topLeftCell="A72" workbookViewId="0">
      <selection activeCell="B74" sqref="B74:M106"/>
    </sheetView>
  </sheetViews>
  <sheetFormatPr baseColWidth="10" defaultRowHeight="15" x14ac:dyDescent="0"/>
  <cols>
    <col min="2" max="2" width="23" bestFit="1" customWidth="1"/>
  </cols>
  <sheetData>
    <row r="1" spans="1:14">
      <c r="A1" s="192"/>
      <c r="B1" s="192"/>
      <c r="C1" s="192"/>
      <c r="D1" s="192"/>
      <c r="E1" s="192"/>
      <c r="F1" s="192"/>
      <c r="G1" s="192"/>
      <c r="H1" s="192"/>
      <c r="I1" s="192"/>
      <c r="J1" s="192"/>
      <c r="K1" s="192"/>
      <c r="L1" s="192"/>
      <c r="M1" s="192"/>
      <c r="N1" s="192"/>
    </row>
    <row r="2" spans="1:14">
      <c r="A2" s="192"/>
      <c r="B2" s="317" t="s">
        <v>983</v>
      </c>
      <c r="C2" s="317"/>
      <c r="D2" s="317"/>
      <c r="E2" s="317"/>
      <c r="F2" s="317"/>
      <c r="G2" s="317"/>
      <c r="H2" s="317"/>
      <c r="I2" s="317"/>
      <c r="J2" s="317"/>
      <c r="K2" s="317"/>
      <c r="L2" s="317"/>
      <c r="M2" s="317"/>
      <c r="N2" s="192"/>
    </row>
    <row r="3" spans="1:14" ht="24">
      <c r="A3" s="192"/>
      <c r="B3" s="186" t="s">
        <v>22</v>
      </c>
      <c r="C3" s="136" t="s">
        <v>143</v>
      </c>
      <c r="D3" s="136" t="s">
        <v>144</v>
      </c>
      <c r="E3" s="136" t="s">
        <v>879</v>
      </c>
      <c r="F3" s="136" t="s">
        <v>880</v>
      </c>
      <c r="G3" s="136" t="s">
        <v>147</v>
      </c>
      <c r="H3" s="136" t="s">
        <v>148</v>
      </c>
      <c r="I3" s="136" t="s">
        <v>149</v>
      </c>
      <c r="J3" s="136" t="s">
        <v>150</v>
      </c>
      <c r="K3" s="136" t="s">
        <v>151</v>
      </c>
      <c r="L3" s="136" t="s">
        <v>152</v>
      </c>
      <c r="M3" s="136" t="s">
        <v>153</v>
      </c>
      <c r="N3" s="192"/>
    </row>
    <row r="4" spans="1:14">
      <c r="A4" s="192"/>
      <c r="B4" s="226" t="s">
        <v>881</v>
      </c>
      <c r="C4" s="227">
        <v>9.2013999999999996</v>
      </c>
      <c r="D4" s="227">
        <f t="shared" ref="D4:D24" si="0">1.0124*C4+0.105</f>
        <v>9.4204973599999988</v>
      </c>
      <c r="E4" s="227">
        <v>-3.3166000000000002</v>
      </c>
      <c r="F4" s="227">
        <f t="shared" ref="F4:F24" si="1">0.9866*E4+0.1382</f>
        <v>-3.1339575600000003</v>
      </c>
      <c r="G4" s="227">
        <v>22.185400000000001</v>
      </c>
      <c r="H4" s="228">
        <v>0.64958000000000005</v>
      </c>
      <c r="I4" s="228">
        <v>9.9249999999999998E-3</v>
      </c>
      <c r="J4" s="227">
        <v>7.1143000000000001</v>
      </c>
      <c r="K4" s="228">
        <v>0.72985999999999995</v>
      </c>
      <c r="L4" s="227">
        <v>146.0121</v>
      </c>
      <c r="M4" s="228">
        <v>116.7516</v>
      </c>
      <c r="N4" s="192"/>
    </row>
    <row r="5" spans="1:14">
      <c r="A5" s="192"/>
      <c r="B5" s="226" t="s">
        <v>882</v>
      </c>
      <c r="C5" s="227">
        <v>9.1165000000000003</v>
      </c>
      <c r="D5" s="227">
        <f t="shared" si="0"/>
        <v>9.334544600000001</v>
      </c>
      <c r="E5" s="227">
        <v>-3.1631</v>
      </c>
      <c r="F5" s="227">
        <f t="shared" si="1"/>
        <v>-2.9825144600000004</v>
      </c>
      <c r="G5" s="227">
        <v>22.249600000000001</v>
      </c>
      <c r="H5" s="228">
        <v>0.63653000000000004</v>
      </c>
      <c r="I5" s="228">
        <v>7.9611000000000005E-3</v>
      </c>
      <c r="J5" s="227">
        <v>7.5735000000000001</v>
      </c>
      <c r="K5" s="228">
        <v>0.87865000000000004</v>
      </c>
      <c r="L5" s="227">
        <v>166.76329999999999</v>
      </c>
      <c r="M5" s="228">
        <v>136.72219999999999</v>
      </c>
      <c r="N5" s="192"/>
    </row>
    <row r="6" spans="1:14">
      <c r="A6" s="192"/>
      <c r="B6" s="226" t="s">
        <v>883</v>
      </c>
      <c r="C6" s="227">
        <v>9.3283000000000005</v>
      </c>
      <c r="D6" s="227">
        <f t="shared" si="0"/>
        <v>9.5489709200000004</v>
      </c>
      <c r="E6" s="227">
        <v>-3.3690000000000002</v>
      </c>
      <c r="F6" s="227">
        <f t="shared" si="1"/>
        <v>-3.1856554000000004</v>
      </c>
      <c r="G6" s="227">
        <v>22.238</v>
      </c>
      <c r="H6" s="228">
        <v>0.63110999999999995</v>
      </c>
      <c r="I6" s="228">
        <v>7.5944999999999997E-3</v>
      </c>
      <c r="J6" s="227">
        <v>7.2496999999999998</v>
      </c>
      <c r="K6" s="228">
        <v>0.96914</v>
      </c>
      <c r="L6" s="227">
        <v>162.79730000000001</v>
      </c>
      <c r="M6" s="228">
        <v>133.08709999999999</v>
      </c>
      <c r="N6" s="192"/>
    </row>
    <row r="7" spans="1:14">
      <c r="A7" s="192"/>
      <c r="B7" s="226" t="s">
        <v>884</v>
      </c>
      <c r="C7" s="227">
        <v>8.2858999999999998</v>
      </c>
      <c r="D7" s="227">
        <f t="shared" si="0"/>
        <v>8.4936451599999998</v>
      </c>
      <c r="E7" s="227">
        <v>-4.1191000000000004</v>
      </c>
      <c r="F7" s="227">
        <f t="shared" si="1"/>
        <v>-3.9257040600000006</v>
      </c>
      <c r="G7" s="227">
        <v>20.450099999999999</v>
      </c>
      <c r="H7" s="228">
        <v>0.65493000000000001</v>
      </c>
      <c r="I7" s="228">
        <v>1.4617E-2</v>
      </c>
      <c r="J7" s="227">
        <v>5.3914999999999997</v>
      </c>
      <c r="K7" s="228">
        <v>0.63126000000000004</v>
      </c>
      <c r="L7" s="227">
        <v>111.339</v>
      </c>
      <c r="M7" s="228">
        <v>85.695999999999998</v>
      </c>
      <c r="N7" s="192"/>
    </row>
    <row r="8" spans="1:14">
      <c r="A8" s="192"/>
      <c r="B8" s="226" t="s">
        <v>885</v>
      </c>
      <c r="C8" s="227">
        <v>8.2472999999999992</v>
      </c>
      <c r="D8" s="227">
        <f t="shared" si="0"/>
        <v>8.4545665200000002</v>
      </c>
      <c r="E8" s="227">
        <v>-3.7734000000000001</v>
      </c>
      <c r="F8" s="227">
        <f t="shared" si="1"/>
        <v>-3.5846364400000001</v>
      </c>
      <c r="G8" s="227">
        <v>20.732099999999999</v>
      </c>
      <c r="H8" s="228">
        <v>0.61234</v>
      </c>
      <c r="I8" s="228">
        <v>1.0129000000000001E-2</v>
      </c>
      <c r="J8" s="227">
        <v>6.0518000000000001</v>
      </c>
      <c r="K8" s="228">
        <v>0.59440999999999999</v>
      </c>
      <c r="L8" s="227">
        <v>110.1919</v>
      </c>
      <c r="M8" s="228">
        <v>83.864999999999995</v>
      </c>
      <c r="N8" s="192"/>
    </row>
    <row r="9" spans="1:14">
      <c r="A9" s="192"/>
      <c r="B9" s="226" t="s">
        <v>886</v>
      </c>
      <c r="C9" s="227">
        <v>8.3670000000000009</v>
      </c>
      <c r="D9" s="227">
        <f t="shared" si="0"/>
        <v>8.5757508000000016</v>
      </c>
      <c r="E9" s="227">
        <v>-4.0800999999999998</v>
      </c>
      <c r="F9" s="227">
        <f t="shared" si="1"/>
        <v>-3.8872266600000001</v>
      </c>
      <c r="G9" s="227">
        <v>20.543299999999999</v>
      </c>
      <c r="H9" s="228">
        <v>0.62621000000000004</v>
      </c>
      <c r="I9" s="228">
        <v>7.9865999999999999E-3</v>
      </c>
      <c r="J9" s="227">
        <v>5.4458000000000002</v>
      </c>
      <c r="K9" s="228">
        <v>0.60646999999999995</v>
      </c>
      <c r="L9" s="227">
        <v>103.962</v>
      </c>
      <c r="M9" s="228">
        <v>78.3172</v>
      </c>
      <c r="N9" s="192"/>
    </row>
    <row r="10" spans="1:14">
      <c r="A10" s="192"/>
      <c r="B10" s="226" t="s">
        <v>887</v>
      </c>
      <c r="C10" s="227">
        <v>8.3567</v>
      </c>
      <c r="D10" s="227">
        <f t="shared" si="0"/>
        <v>8.5653230800000006</v>
      </c>
      <c r="E10" s="227">
        <v>-4.0918000000000001</v>
      </c>
      <c r="F10" s="227">
        <f t="shared" si="1"/>
        <v>-3.8987698800000001</v>
      </c>
      <c r="G10" s="227">
        <v>20.5002</v>
      </c>
      <c r="H10" s="228">
        <v>0.60470999999999997</v>
      </c>
      <c r="I10" s="228">
        <v>8.3748999999999994E-3</v>
      </c>
      <c r="J10" s="227">
        <v>5.4610000000000003</v>
      </c>
      <c r="K10" s="228">
        <v>0.64520999999999995</v>
      </c>
      <c r="L10" s="227">
        <v>150.40090000000001</v>
      </c>
      <c r="M10" s="228">
        <v>123.7187</v>
      </c>
      <c r="N10" s="192"/>
    </row>
    <row r="11" spans="1:14">
      <c r="A11" s="192"/>
      <c r="B11" s="226" t="s">
        <v>888</v>
      </c>
      <c r="C11" s="227">
        <v>9.7428000000000008</v>
      </c>
      <c r="D11" s="227">
        <f t="shared" si="0"/>
        <v>9.9686107200000009</v>
      </c>
      <c r="E11" s="227">
        <v>-4.4250999999999996</v>
      </c>
      <c r="F11" s="227">
        <f t="shared" si="1"/>
        <v>-4.2276036599999998</v>
      </c>
      <c r="G11" s="227">
        <v>21.5456</v>
      </c>
      <c r="H11" s="228">
        <v>0.63339000000000001</v>
      </c>
      <c r="I11" s="228">
        <v>1.6601999999999999E-2</v>
      </c>
      <c r="J11" s="227">
        <v>5.0010000000000003</v>
      </c>
      <c r="K11" s="228">
        <v>0.85021000000000002</v>
      </c>
      <c r="L11" s="227">
        <v>98.8489</v>
      </c>
      <c r="M11" s="228">
        <v>72.597200000000001</v>
      </c>
      <c r="N11" s="192"/>
    </row>
    <row r="12" spans="1:14">
      <c r="A12" s="192"/>
      <c r="B12" s="226" t="s">
        <v>889</v>
      </c>
      <c r="C12" s="227">
        <v>9.7165999999999997</v>
      </c>
      <c r="D12" s="227">
        <f t="shared" si="0"/>
        <v>9.942085839999999</v>
      </c>
      <c r="E12" s="227">
        <v>-4.2115</v>
      </c>
      <c r="F12" s="227">
        <f t="shared" si="1"/>
        <v>-4.0168659</v>
      </c>
      <c r="G12" s="227">
        <v>21.744599999999998</v>
      </c>
      <c r="H12" s="228">
        <v>0.63493999999999995</v>
      </c>
      <c r="I12" s="228">
        <v>8.3572000000000004E-3</v>
      </c>
      <c r="J12" s="227">
        <v>5.5076000000000001</v>
      </c>
      <c r="K12" s="228">
        <v>0.92571999999999999</v>
      </c>
      <c r="L12" s="227">
        <v>140.87190000000001</v>
      </c>
      <c r="M12" s="228">
        <v>113.17019999999999</v>
      </c>
      <c r="N12" s="192"/>
    </row>
    <row r="13" spans="1:14">
      <c r="A13" s="192"/>
      <c r="B13" s="226" t="s">
        <v>890</v>
      </c>
      <c r="C13" s="227">
        <v>9.7957000000000001</v>
      </c>
      <c r="D13" s="227">
        <f t="shared" si="0"/>
        <v>10.02216668</v>
      </c>
      <c r="E13" s="227">
        <v>-4.4149000000000003</v>
      </c>
      <c r="F13" s="227">
        <f t="shared" si="1"/>
        <v>-4.2175403400000002</v>
      </c>
      <c r="G13" s="227">
        <v>21.592199999999998</v>
      </c>
      <c r="H13" s="228">
        <v>0.61661999999999995</v>
      </c>
      <c r="I13" s="228">
        <v>9.0314000000000002E-3</v>
      </c>
      <c r="J13" s="227">
        <v>5.1196999999999999</v>
      </c>
      <c r="K13" s="228">
        <v>0.94774000000000003</v>
      </c>
      <c r="L13" s="227">
        <v>211.2261</v>
      </c>
      <c r="M13" s="228">
        <v>182.21119999999999</v>
      </c>
      <c r="N13" s="192"/>
    </row>
    <row r="14" spans="1:14">
      <c r="A14" s="192"/>
      <c r="B14" s="226" t="s">
        <v>891</v>
      </c>
      <c r="C14" s="227">
        <v>9.8244000000000007</v>
      </c>
      <c r="D14" s="227">
        <f t="shared" si="0"/>
        <v>10.051222560000001</v>
      </c>
      <c r="E14" s="227">
        <v>-4.4101999999999997</v>
      </c>
      <c r="F14" s="227">
        <f t="shared" si="1"/>
        <v>-4.2129033199999997</v>
      </c>
      <c r="G14" s="227">
        <v>21.651299999999999</v>
      </c>
      <c r="H14" s="228">
        <v>0.64358000000000004</v>
      </c>
      <c r="I14" s="228">
        <v>7.4007999999999999E-3</v>
      </c>
      <c r="J14" s="227">
        <v>5.0252999999999997</v>
      </c>
      <c r="K14" s="228">
        <v>0.84402999999999995</v>
      </c>
      <c r="L14" s="227">
        <v>124.5454</v>
      </c>
      <c r="M14" s="228">
        <v>97.559100000000001</v>
      </c>
      <c r="N14" s="192"/>
    </row>
    <row r="15" spans="1:14">
      <c r="A15" s="192"/>
      <c r="B15" s="226" t="s">
        <v>892</v>
      </c>
      <c r="C15" s="227">
        <v>10.105</v>
      </c>
      <c r="D15" s="227">
        <f t="shared" si="0"/>
        <v>10.335302</v>
      </c>
      <c r="E15" s="227">
        <v>-5.3253000000000004</v>
      </c>
      <c r="F15" s="227">
        <f t="shared" si="1"/>
        <v>-5.11574098</v>
      </c>
      <c r="G15" s="227">
        <v>20.971800000000002</v>
      </c>
      <c r="H15" s="228">
        <v>0.64400000000000002</v>
      </c>
      <c r="I15" s="228">
        <v>8.8153999999999993E-3</v>
      </c>
      <c r="J15" s="227">
        <v>3.2233000000000001</v>
      </c>
      <c r="K15" s="228">
        <v>0.88548000000000004</v>
      </c>
      <c r="L15" s="227">
        <v>174.59630000000001</v>
      </c>
      <c r="M15" s="228">
        <v>148.20050000000001</v>
      </c>
      <c r="N15" s="192"/>
    </row>
    <row r="16" spans="1:14">
      <c r="A16" s="192"/>
      <c r="B16" s="226" t="s">
        <v>893</v>
      </c>
      <c r="C16" s="227">
        <v>10.0808</v>
      </c>
      <c r="D16" s="227">
        <f t="shared" si="0"/>
        <v>10.310801919999999</v>
      </c>
      <c r="E16" s="227">
        <v>-5.3293999999999997</v>
      </c>
      <c r="F16" s="227">
        <f t="shared" si="1"/>
        <v>-5.1197860399999993</v>
      </c>
      <c r="G16" s="227">
        <v>20.947199999999999</v>
      </c>
      <c r="H16" s="228">
        <v>0.64744999999999997</v>
      </c>
      <c r="I16" s="228">
        <v>7.8899E-3</v>
      </c>
      <c r="J16" s="227">
        <v>3.1928000000000001</v>
      </c>
      <c r="K16" s="228">
        <v>0.86323000000000005</v>
      </c>
      <c r="L16" s="227">
        <v>117.1079</v>
      </c>
      <c r="M16" s="228">
        <v>92.034599999999998</v>
      </c>
      <c r="N16" s="192"/>
    </row>
    <row r="17" spans="1:14">
      <c r="A17" s="192"/>
      <c r="B17" s="226" t="s">
        <v>894</v>
      </c>
      <c r="C17" s="227">
        <v>10.174799999999999</v>
      </c>
      <c r="D17" s="227">
        <f t="shared" si="0"/>
        <v>10.405967519999999</v>
      </c>
      <c r="E17" s="227">
        <v>-5.5111999999999997</v>
      </c>
      <c r="F17" s="227">
        <f t="shared" si="1"/>
        <v>-5.2991499199999996</v>
      </c>
      <c r="G17" s="227">
        <v>20.829699999999999</v>
      </c>
      <c r="H17" s="228">
        <v>0.62695000000000001</v>
      </c>
      <c r="I17" s="228">
        <v>8.1253999999999996E-3</v>
      </c>
      <c r="J17" s="227">
        <v>3.0135000000000001</v>
      </c>
      <c r="K17" s="228">
        <v>1.0495000000000001</v>
      </c>
      <c r="L17" s="227">
        <v>120.2158</v>
      </c>
      <c r="M17" s="228">
        <v>95.370999999999995</v>
      </c>
      <c r="N17" s="192"/>
    </row>
    <row r="18" spans="1:14">
      <c r="A18" s="192"/>
      <c r="B18" s="226" t="s">
        <v>895</v>
      </c>
      <c r="C18" s="227">
        <v>10.215400000000001</v>
      </c>
      <c r="D18" s="227">
        <f t="shared" si="0"/>
        <v>10.447070960000001</v>
      </c>
      <c r="E18" s="227">
        <v>-5.4897999999999998</v>
      </c>
      <c r="F18" s="227">
        <f t="shared" si="1"/>
        <v>-5.2780366799999996</v>
      </c>
      <c r="G18" s="227">
        <v>20.911300000000001</v>
      </c>
      <c r="H18" s="228">
        <v>0.64700999999999997</v>
      </c>
      <c r="I18" s="228">
        <v>7.2338999999999997E-3</v>
      </c>
      <c r="J18" s="227">
        <v>3.6414</v>
      </c>
      <c r="K18" s="228">
        <v>1.6331</v>
      </c>
      <c r="L18" s="227">
        <v>354.70260000000002</v>
      </c>
      <c r="M18" s="228">
        <v>324.56610000000001</v>
      </c>
      <c r="N18" s="192"/>
    </row>
    <row r="19" spans="1:14">
      <c r="A19" s="192"/>
      <c r="B19" s="226" t="s">
        <v>896</v>
      </c>
      <c r="C19" s="227">
        <v>8.9984999999999999</v>
      </c>
      <c r="D19" s="227">
        <f t="shared" si="0"/>
        <v>9.2150814000000008</v>
      </c>
      <c r="E19" s="227">
        <v>-6.4497999999999998</v>
      </c>
      <c r="F19" s="227">
        <f t="shared" si="1"/>
        <v>-6.22517268</v>
      </c>
      <c r="G19" s="227">
        <v>18.710799999999999</v>
      </c>
      <c r="H19" s="228">
        <v>0.64631000000000005</v>
      </c>
      <c r="I19" s="228">
        <v>8.1495999999999999E-3</v>
      </c>
      <c r="J19" s="227">
        <v>1.1748000000000001</v>
      </c>
      <c r="K19" s="228">
        <v>1.1065</v>
      </c>
      <c r="L19" s="227">
        <v>163.63200000000001</v>
      </c>
      <c r="M19" s="228">
        <v>141.31049999999999</v>
      </c>
      <c r="N19" s="192"/>
    </row>
    <row r="20" spans="1:14">
      <c r="A20" s="192"/>
      <c r="B20" s="226" t="s">
        <v>897</v>
      </c>
      <c r="C20" s="227">
        <v>8.9984999999999999</v>
      </c>
      <c r="D20" s="227">
        <f t="shared" si="0"/>
        <v>9.2150814000000008</v>
      </c>
      <c r="E20" s="227">
        <v>-6.3834999999999997</v>
      </c>
      <c r="F20" s="227">
        <f t="shared" si="1"/>
        <v>-6.1597610999999999</v>
      </c>
      <c r="G20" s="227">
        <v>18.759499999999999</v>
      </c>
      <c r="H20" s="228">
        <v>0.62494000000000005</v>
      </c>
      <c r="I20" s="228">
        <v>7.6924000000000003E-3</v>
      </c>
      <c r="J20" s="227">
        <v>1.1667000000000001</v>
      </c>
      <c r="K20" s="228">
        <v>0.96494999999999997</v>
      </c>
      <c r="L20" s="227">
        <v>130.9623</v>
      </c>
      <c r="M20" s="228">
        <v>109.1173</v>
      </c>
      <c r="N20" s="192"/>
    </row>
    <row r="21" spans="1:14">
      <c r="A21" s="192"/>
      <c r="B21" s="226" t="s">
        <v>898</v>
      </c>
      <c r="C21" s="227">
        <v>8.9672000000000001</v>
      </c>
      <c r="D21" s="227">
        <f t="shared" si="0"/>
        <v>9.1833932800000007</v>
      </c>
      <c r="E21" s="227">
        <v>-6.5631000000000004</v>
      </c>
      <c r="F21" s="227">
        <f t="shared" si="1"/>
        <v>-6.3369544600000003</v>
      </c>
      <c r="G21" s="227">
        <v>18.559200000000001</v>
      </c>
      <c r="H21" s="228">
        <v>0.64381999999999995</v>
      </c>
      <c r="I21" s="228">
        <v>9.0538000000000007E-3</v>
      </c>
      <c r="J21" s="227">
        <v>0.64549999999999996</v>
      </c>
      <c r="K21" s="228">
        <v>0.80533999999999994</v>
      </c>
      <c r="L21" s="227">
        <v>107.8454</v>
      </c>
      <c r="M21" s="228">
        <v>86.871600000000001</v>
      </c>
      <c r="N21" s="192"/>
    </row>
    <row r="22" spans="1:14">
      <c r="A22" s="192"/>
      <c r="B22" s="226" t="s">
        <v>899</v>
      </c>
      <c r="C22" s="227">
        <v>8.9316999999999993</v>
      </c>
      <c r="D22" s="227">
        <f t="shared" si="0"/>
        <v>9.14745308</v>
      </c>
      <c r="E22" s="227">
        <v>-6.6383000000000001</v>
      </c>
      <c r="F22" s="227">
        <f t="shared" si="1"/>
        <v>-6.4111467800000002</v>
      </c>
      <c r="G22" s="227">
        <v>18.389099999999999</v>
      </c>
      <c r="H22" s="228">
        <v>0.58479999999999999</v>
      </c>
      <c r="I22" s="228">
        <v>7.6284999999999999E-3</v>
      </c>
      <c r="J22" s="227">
        <v>0.57750999999999997</v>
      </c>
      <c r="K22" s="228">
        <v>0.88887000000000005</v>
      </c>
      <c r="L22" s="227">
        <v>107.5688</v>
      </c>
      <c r="M22" s="228">
        <v>86.803100000000001</v>
      </c>
      <c r="N22" s="192"/>
    </row>
    <row r="23" spans="1:14">
      <c r="A23" s="192"/>
      <c r="B23" s="226" t="s">
        <v>900</v>
      </c>
      <c r="C23" s="227">
        <v>9.0129999999999999</v>
      </c>
      <c r="D23" s="227">
        <f t="shared" si="0"/>
        <v>9.2297612000000004</v>
      </c>
      <c r="E23" s="227">
        <v>-6.7686999999999999</v>
      </c>
      <c r="F23" s="227">
        <f t="shared" si="1"/>
        <v>-6.5397994199999996</v>
      </c>
      <c r="G23" s="227">
        <v>18.3626</v>
      </c>
      <c r="H23" s="228">
        <v>0.61595999999999995</v>
      </c>
      <c r="I23" s="228">
        <v>8.7603000000000004E-3</v>
      </c>
      <c r="J23" s="227">
        <v>0.14005000000000001</v>
      </c>
      <c r="K23" s="228">
        <v>0.71340999999999999</v>
      </c>
      <c r="L23" s="227">
        <v>80.759399999999999</v>
      </c>
      <c r="M23" s="228">
        <v>60.686700000000002</v>
      </c>
      <c r="N23" s="192"/>
    </row>
    <row r="24" spans="1:14">
      <c r="A24" s="192"/>
      <c r="B24" s="226" t="s">
        <v>901</v>
      </c>
      <c r="C24" s="227">
        <v>9.1798000000000002</v>
      </c>
      <c r="D24" s="227">
        <f t="shared" si="0"/>
        <v>9.3986295200000001</v>
      </c>
      <c r="E24" s="227">
        <v>-6.7274000000000003</v>
      </c>
      <c r="F24" s="227">
        <f t="shared" si="1"/>
        <v>-6.4990528400000001</v>
      </c>
      <c r="G24" s="227">
        <v>18.583400000000001</v>
      </c>
      <c r="H24" s="228">
        <v>0.63022</v>
      </c>
      <c r="I24" s="228">
        <v>1.0236E-2</v>
      </c>
      <c r="J24" s="227">
        <v>0.37195</v>
      </c>
      <c r="K24" s="228">
        <v>0.86143999999999998</v>
      </c>
      <c r="L24" s="227">
        <v>101.1622</v>
      </c>
      <c r="M24" s="228">
        <v>80.442999999999998</v>
      </c>
      <c r="N24" s="192"/>
    </row>
    <row r="25" spans="1:14">
      <c r="A25" s="192"/>
      <c r="B25" s="229" t="s">
        <v>902</v>
      </c>
      <c r="C25" s="230">
        <v>6.8193000000000001</v>
      </c>
      <c r="D25" s="230">
        <v>7.0471000000000004</v>
      </c>
      <c r="E25" s="230">
        <v>-14.3949</v>
      </c>
      <c r="F25" s="230">
        <v>-14.102</v>
      </c>
      <c r="G25" s="230">
        <v>8.2484999999999999</v>
      </c>
      <c r="H25" s="231">
        <v>0.64885999999999999</v>
      </c>
      <c r="I25" s="231">
        <v>7.8683999999999994E-3</v>
      </c>
      <c r="J25" s="230">
        <v>-15.6998</v>
      </c>
      <c r="K25" s="231">
        <v>0.15748999999999999</v>
      </c>
      <c r="L25" s="230">
        <v>11.1563</v>
      </c>
      <c r="M25" s="231">
        <v>9.9654000000000007</v>
      </c>
      <c r="N25" s="192"/>
    </row>
    <row r="26" spans="1:14">
      <c r="A26" s="192"/>
      <c r="B26" s="229" t="s">
        <v>903</v>
      </c>
      <c r="C26" s="230">
        <v>6.6097000000000001</v>
      </c>
      <c r="D26" s="230">
        <v>6.7899000000000003</v>
      </c>
      <c r="E26" s="230">
        <v>-14.934100000000001</v>
      </c>
      <c r="F26" s="230">
        <v>-14.567399999999999</v>
      </c>
      <c r="G26" s="230">
        <v>7.4775999999999998</v>
      </c>
      <c r="H26" s="231">
        <v>0.63534000000000002</v>
      </c>
      <c r="I26" s="231">
        <v>7.6002999999999999E-3</v>
      </c>
      <c r="J26" s="230">
        <v>-16.646899999999999</v>
      </c>
      <c r="K26" s="231">
        <v>0.2893</v>
      </c>
      <c r="L26" s="230">
        <v>30.096699999999998</v>
      </c>
      <c r="M26" s="231">
        <v>30.226600000000001</v>
      </c>
      <c r="N26" s="192"/>
    </row>
    <row r="27" spans="1:14">
      <c r="A27" s="192"/>
      <c r="B27" s="229" t="s">
        <v>904</v>
      </c>
      <c r="C27" s="230">
        <v>6.5529999999999999</v>
      </c>
      <c r="D27" s="230">
        <v>6.7324999999999999</v>
      </c>
      <c r="E27" s="230">
        <v>-14.916700000000001</v>
      </c>
      <c r="F27" s="230">
        <v>-14.5502</v>
      </c>
      <c r="G27" s="230">
        <v>7.4359000000000002</v>
      </c>
      <c r="H27" s="231">
        <v>0.63068999999999997</v>
      </c>
      <c r="I27" s="231">
        <v>8.1367000000000002E-3</v>
      </c>
      <c r="J27" s="230">
        <v>-16.635400000000001</v>
      </c>
      <c r="K27" s="231">
        <v>0.26590000000000003</v>
      </c>
      <c r="L27" s="230">
        <v>21.1221</v>
      </c>
      <c r="M27" s="231">
        <v>21.271799999999999</v>
      </c>
      <c r="N27" s="192"/>
    </row>
    <row r="28" spans="1:14">
      <c r="A28" s="192"/>
      <c r="B28" s="229" t="s">
        <v>905</v>
      </c>
      <c r="C28" s="230">
        <v>8.2675000000000001</v>
      </c>
      <c r="D28" s="230">
        <v>8.5154999999999994</v>
      </c>
      <c r="E28" s="230">
        <v>-17.902100000000001</v>
      </c>
      <c r="F28" s="230">
        <v>-17.5578</v>
      </c>
      <c r="G28" s="230">
        <v>5.9970999999999997</v>
      </c>
      <c r="H28" s="231">
        <v>0.63512999999999997</v>
      </c>
      <c r="I28" s="231">
        <v>9.1392000000000001E-3</v>
      </c>
      <c r="J28" s="230">
        <v>-22.544599999999999</v>
      </c>
      <c r="K28" s="231">
        <v>0.29452</v>
      </c>
      <c r="L28" s="230">
        <v>4.9390999999999998</v>
      </c>
      <c r="M28" s="231">
        <v>9.4689999999999994</v>
      </c>
      <c r="N28" s="192"/>
    </row>
    <row r="29" spans="1:14">
      <c r="A29" s="192"/>
      <c r="B29" s="229" t="s">
        <v>906</v>
      </c>
      <c r="C29" s="230">
        <v>8.0776000000000003</v>
      </c>
      <c r="D29" s="230">
        <v>8.2753999999999994</v>
      </c>
      <c r="E29" s="230">
        <v>-18.415400000000002</v>
      </c>
      <c r="F29" s="230">
        <v>-18.017800000000001</v>
      </c>
      <c r="G29" s="230">
        <v>5.2953000000000001</v>
      </c>
      <c r="H29" s="231">
        <v>0.64502000000000004</v>
      </c>
      <c r="I29" s="231">
        <v>7.8852999999999996E-3</v>
      </c>
      <c r="J29" s="230">
        <v>-23.5366</v>
      </c>
      <c r="K29" s="231">
        <v>0.32457000000000003</v>
      </c>
      <c r="L29" s="230">
        <v>10.489699999999999</v>
      </c>
      <c r="M29" s="231">
        <v>16.298400000000001</v>
      </c>
      <c r="N29" s="192"/>
    </row>
    <row r="30" spans="1:14">
      <c r="A30" s="192"/>
      <c r="B30" s="229" t="s">
        <v>907</v>
      </c>
      <c r="C30" s="230">
        <v>8.0937000000000001</v>
      </c>
      <c r="D30" s="230">
        <v>8.2917000000000005</v>
      </c>
      <c r="E30" s="230">
        <v>-18.258500000000002</v>
      </c>
      <c r="F30" s="230">
        <v>-17.862300000000001</v>
      </c>
      <c r="G30" s="230">
        <v>5.4467999999999996</v>
      </c>
      <c r="H30" s="231">
        <v>0.61675000000000002</v>
      </c>
      <c r="I30" s="231">
        <v>7.4530000000000004E-3</v>
      </c>
      <c r="J30" s="230">
        <v>-23.1159</v>
      </c>
      <c r="K30" s="231">
        <v>0.43601000000000001</v>
      </c>
      <c r="L30" s="230">
        <v>36.7971</v>
      </c>
      <c r="M30" s="231">
        <v>42.410600000000002</v>
      </c>
      <c r="N30" s="192"/>
    </row>
    <row r="31" spans="1:14">
      <c r="A31" s="192"/>
      <c r="B31" s="229" t="s">
        <v>908</v>
      </c>
      <c r="C31" s="230">
        <v>8.8131000000000004</v>
      </c>
      <c r="D31" s="230">
        <v>9.0686999999999998</v>
      </c>
      <c r="E31" s="230">
        <v>-17.820799999999998</v>
      </c>
      <c r="F31" s="230">
        <v>-17.477699999999999</v>
      </c>
      <c r="G31" s="230">
        <v>6.6317000000000004</v>
      </c>
      <c r="H31" s="231">
        <v>0.65749999999999997</v>
      </c>
      <c r="I31" s="231">
        <v>7.8752000000000006E-3</v>
      </c>
      <c r="J31" s="230">
        <v>-22.433700000000002</v>
      </c>
      <c r="K31" s="231">
        <v>0.23998</v>
      </c>
      <c r="L31" s="230">
        <v>8.1564999999999994</v>
      </c>
      <c r="M31" s="231">
        <v>11.983499999999999</v>
      </c>
      <c r="N31" s="192"/>
    </row>
    <row r="32" spans="1:14">
      <c r="A32" s="192"/>
      <c r="B32" s="229" t="s">
        <v>909</v>
      </c>
      <c r="C32" s="230">
        <v>8.6445000000000007</v>
      </c>
      <c r="D32" s="230">
        <v>8.8491</v>
      </c>
      <c r="E32" s="230">
        <v>-18.509</v>
      </c>
      <c r="F32" s="230">
        <v>-18.110499999999998</v>
      </c>
      <c r="G32" s="230">
        <v>5.7457000000000003</v>
      </c>
      <c r="H32" s="231">
        <v>0.64363000000000004</v>
      </c>
      <c r="I32" s="231">
        <v>8.1090999999999993E-3</v>
      </c>
      <c r="J32" s="230">
        <v>-23.605799999999999</v>
      </c>
      <c r="K32" s="231">
        <v>0.44157000000000002</v>
      </c>
      <c r="L32" s="230">
        <v>24.9909</v>
      </c>
      <c r="M32" s="231">
        <v>30.498699999999999</v>
      </c>
      <c r="N32" s="192"/>
    </row>
    <row r="33" spans="1:14">
      <c r="A33" s="192"/>
      <c r="B33" s="229" t="s">
        <v>910</v>
      </c>
      <c r="C33" s="230">
        <v>8.5696999999999992</v>
      </c>
      <c r="D33" s="230">
        <v>8.7734000000000005</v>
      </c>
      <c r="E33" s="230">
        <v>-18.420400000000001</v>
      </c>
      <c r="F33" s="230">
        <v>-18.0227</v>
      </c>
      <c r="G33" s="230">
        <v>5.7680999999999996</v>
      </c>
      <c r="H33" s="231">
        <v>0.64666999999999997</v>
      </c>
      <c r="I33" s="231">
        <v>6.5890999999999996E-3</v>
      </c>
      <c r="J33" s="230">
        <v>-23.387599999999999</v>
      </c>
      <c r="K33" s="231">
        <v>0.48510999999999999</v>
      </c>
      <c r="L33" s="230">
        <v>83.103700000000003</v>
      </c>
      <c r="M33" s="231">
        <v>88.816000000000003</v>
      </c>
      <c r="N33" s="192"/>
    </row>
    <row r="34" spans="1:14">
      <c r="A34" s="192"/>
      <c r="B34" s="229" t="s">
        <v>911</v>
      </c>
      <c r="C34" s="230">
        <v>9.1440999999999999</v>
      </c>
      <c r="D34" s="230">
        <v>9.4044000000000008</v>
      </c>
      <c r="E34" s="230">
        <v>-20.433499999999999</v>
      </c>
      <c r="F34" s="230">
        <v>-20.052099999999999</v>
      </c>
      <c r="G34" s="230">
        <v>4.2178000000000004</v>
      </c>
      <c r="H34" s="231">
        <v>0.64083000000000001</v>
      </c>
      <c r="I34" s="231">
        <v>7.3153999999999997E-3</v>
      </c>
      <c r="J34" s="230">
        <v>-27.495000000000001</v>
      </c>
      <c r="K34" s="231">
        <v>0.36918000000000001</v>
      </c>
      <c r="L34" s="230">
        <v>55.217100000000002</v>
      </c>
      <c r="M34" s="231">
        <v>64.529499999999999</v>
      </c>
      <c r="N34" s="192"/>
    </row>
    <row r="35" spans="1:14">
      <c r="A35" s="192"/>
      <c r="B35" s="234" t="s">
        <v>912</v>
      </c>
      <c r="C35" s="235">
        <v>9.0772999999999993</v>
      </c>
      <c r="D35" s="235">
        <v>9.2911000000000001</v>
      </c>
      <c r="E35" s="235">
        <v>-21.171500000000002</v>
      </c>
      <c r="F35" s="235">
        <v>-20.654299999999999</v>
      </c>
      <c r="G35" s="235">
        <v>3.4125000000000001</v>
      </c>
      <c r="H35" s="236">
        <v>0.65756999999999999</v>
      </c>
      <c r="I35" s="236">
        <v>8.2640999999999999E-3</v>
      </c>
      <c r="J35" s="235">
        <v>-29.067599999999999</v>
      </c>
      <c r="K35" s="236">
        <v>0.25691999999999998</v>
      </c>
      <c r="L35" s="235">
        <v>64.071700000000007</v>
      </c>
      <c r="M35" s="236">
        <v>75.152699999999996</v>
      </c>
      <c r="N35" s="192"/>
    </row>
    <row r="36" spans="1:14">
      <c r="A36" s="192"/>
      <c r="B36" s="229"/>
      <c r="C36" s="230"/>
      <c r="D36" s="230"/>
      <c r="E36" s="230"/>
      <c r="F36" s="230"/>
      <c r="G36" s="230"/>
      <c r="H36" s="231"/>
      <c r="I36" s="231"/>
      <c r="J36" s="230"/>
      <c r="K36" s="231"/>
      <c r="L36" s="230"/>
      <c r="M36" s="231"/>
      <c r="N36" s="192"/>
    </row>
    <row r="37" spans="1:14">
      <c r="A37" s="192"/>
      <c r="B37" s="229"/>
      <c r="C37" s="230"/>
      <c r="D37" s="230"/>
      <c r="E37" s="230"/>
      <c r="F37" s="230"/>
      <c r="G37" s="230"/>
      <c r="H37" s="231"/>
      <c r="I37" s="231"/>
      <c r="J37" s="230"/>
      <c r="K37" s="231"/>
      <c r="L37" s="230"/>
      <c r="M37" s="231"/>
      <c r="N37" s="192"/>
    </row>
    <row r="38" spans="1:14">
      <c r="A38" s="192"/>
      <c r="B38" s="317" t="s">
        <v>984</v>
      </c>
      <c r="C38" s="317"/>
      <c r="D38" s="317"/>
      <c r="E38" s="317"/>
      <c r="F38" s="317"/>
      <c r="G38" s="317"/>
      <c r="H38" s="317"/>
      <c r="I38" s="317"/>
      <c r="J38" s="317"/>
      <c r="K38" s="317"/>
      <c r="L38" s="317"/>
      <c r="M38" s="317"/>
      <c r="N38" s="192"/>
    </row>
    <row r="39" spans="1:14" ht="24">
      <c r="A39" s="192"/>
      <c r="B39" s="186" t="s">
        <v>22</v>
      </c>
      <c r="C39" s="136" t="s">
        <v>143</v>
      </c>
      <c r="D39" s="136" t="s">
        <v>144</v>
      </c>
      <c r="E39" s="136" t="s">
        <v>879</v>
      </c>
      <c r="F39" s="136" t="s">
        <v>880</v>
      </c>
      <c r="G39" s="136" t="s">
        <v>147</v>
      </c>
      <c r="H39" s="136" t="s">
        <v>148</v>
      </c>
      <c r="I39" s="136" t="s">
        <v>149</v>
      </c>
      <c r="J39" s="136" t="s">
        <v>150</v>
      </c>
      <c r="K39" s="136" t="s">
        <v>151</v>
      </c>
      <c r="L39" s="136" t="s">
        <v>152</v>
      </c>
      <c r="M39" s="136" t="s">
        <v>153</v>
      </c>
      <c r="N39" s="192"/>
    </row>
    <row r="40" spans="1:14">
      <c r="A40" s="192"/>
      <c r="B40" s="229" t="s">
        <v>913</v>
      </c>
      <c r="C40" s="230">
        <v>9.0655999999999999</v>
      </c>
      <c r="D40" s="230">
        <v>9.2673000000000005</v>
      </c>
      <c r="E40" s="230">
        <v>-21.370999999999999</v>
      </c>
      <c r="F40" s="230">
        <v>-20.3245</v>
      </c>
      <c r="G40" s="230">
        <v>3.1810999999999998</v>
      </c>
      <c r="H40" s="231">
        <v>0.64781</v>
      </c>
      <c r="I40" s="231">
        <v>6.5345999999999998E-3</v>
      </c>
      <c r="J40" s="230">
        <v>-29.700199999999999</v>
      </c>
      <c r="K40" s="231">
        <v>1.2430999999999999E-2</v>
      </c>
      <c r="L40" s="230">
        <v>167.61840000000001</v>
      </c>
      <c r="M40" s="231">
        <v>180.28530000000001</v>
      </c>
      <c r="N40" s="192"/>
    </row>
    <row r="41" spans="1:14">
      <c r="A41" s="192"/>
      <c r="B41" s="226" t="s">
        <v>914</v>
      </c>
      <c r="C41" s="227">
        <v>2.7991000000000001</v>
      </c>
      <c r="D41" s="227">
        <f>1.0124*C41+0.105</f>
        <v>2.9388088400000001</v>
      </c>
      <c r="E41" s="227">
        <v>-5.8648999999999996</v>
      </c>
      <c r="F41" s="227">
        <f>0.9866*E41+0.1382</f>
        <v>-5.6481103399999997</v>
      </c>
      <c r="G41" s="227">
        <v>13.1988</v>
      </c>
      <c r="H41" s="228">
        <v>0.62178</v>
      </c>
      <c r="I41" s="228">
        <v>8.7600999999999998E-3</v>
      </c>
      <c r="J41" s="227">
        <v>1.7330000000000001</v>
      </c>
      <c r="K41" s="228">
        <v>0.51598999999999995</v>
      </c>
      <c r="L41" s="227">
        <v>69.145099999999999</v>
      </c>
      <c r="M41" s="228">
        <v>53.900500000000001</v>
      </c>
      <c r="N41" s="192"/>
    </row>
    <row r="42" spans="1:14">
      <c r="A42" s="192"/>
      <c r="B42" s="226" t="s">
        <v>915</v>
      </c>
      <c r="C42" s="227">
        <v>2.8527</v>
      </c>
      <c r="D42" s="227">
        <f>1.0124*C42+0.105</f>
        <v>2.9930734800000001</v>
      </c>
      <c r="E42" s="227">
        <v>-6.2020999999999997</v>
      </c>
      <c r="F42" s="227">
        <f>0.9866*E42+0.1382</f>
        <v>-5.9807918599999992</v>
      </c>
      <c r="G42" s="227">
        <v>12.9077</v>
      </c>
      <c r="H42" s="228">
        <v>0.62817999999999996</v>
      </c>
      <c r="I42" s="228">
        <v>7.6962000000000003E-3</v>
      </c>
      <c r="J42" s="227">
        <v>1.2461</v>
      </c>
      <c r="K42" s="228">
        <v>0.70725000000000005</v>
      </c>
      <c r="L42" s="227">
        <v>95.398899999999998</v>
      </c>
      <c r="M42" s="228">
        <v>80.455500000000001</v>
      </c>
      <c r="N42" s="192"/>
    </row>
    <row r="43" spans="1:14">
      <c r="A43" s="192"/>
      <c r="B43" s="226" t="s">
        <v>916</v>
      </c>
      <c r="C43" s="227">
        <v>3.1480000000000001</v>
      </c>
      <c r="D43" s="227">
        <f>1.0124*C43+0.105</f>
        <v>3.2920351999999999</v>
      </c>
      <c r="E43" s="227">
        <v>-5.3461999999999996</v>
      </c>
      <c r="F43" s="227">
        <f>0.9866*E43+0.1382</f>
        <v>-5.1363609199999996</v>
      </c>
      <c r="G43" s="227">
        <v>14.1229</v>
      </c>
      <c r="H43" s="228">
        <v>0.66591</v>
      </c>
      <c r="I43" s="228">
        <v>1.1172E-2</v>
      </c>
      <c r="J43" s="227">
        <v>3.0488</v>
      </c>
      <c r="K43" s="228">
        <v>0.78493000000000002</v>
      </c>
      <c r="L43" s="227">
        <v>101.19410000000001</v>
      </c>
      <c r="M43" s="228">
        <v>83.984300000000005</v>
      </c>
      <c r="N43" s="192"/>
    </row>
    <row r="44" spans="1:14">
      <c r="A44" s="192"/>
      <c r="B44" s="226" t="s">
        <v>917</v>
      </c>
      <c r="C44" s="227">
        <v>2.3020999999999998</v>
      </c>
      <c r="D44" s="227">
        <f>1.0124*C44+0.105</f>
        <v>2.4356460399999995</v>
      </c>
      <c r="E44" s="227">
        <v>-6.3418000000000001</v>
      </c>
      <c r="F44" s="227">
        <f>0.9866*E44+0.1382</f>
        <v>-6.1186198799999998</v>
      </c>
      <c r="G44" s="227">
        <v>12.2666</v>
      </c>
      <c r="H44" s="228">
        <v>0.67579</v>
      </c>
      <c r="I44" s="228">
        <v>1.1852E-2</v>
      </c>
      <c r="J44" s="227">
        <v>0.95828000000000002</v>
      </c>
      <c r="K44" s="228">
        <v>0.70323000000000002</v>
      </c>
      <c r="L44" s="227">
        <v>156.55860000000001</v>
      </c>
      <c r="M44" s="228">
        <v>141.7304</v>
      </c>
      <c r="N44" s="192"/>
    </row>
    <row r="45" spans="1:14">
      <c r="A45" s="192"/>
      <c r="B45" s="226" t="s">
        <v>918</v>
      </c>
      <c r="C45" s="227">
        <v>2.7825000000000002</v>
      </c>
      <c r="D45" s="227">
        <f>1.0124*C45+0.105</f>
        <v>2.9220030000000001</v>
      </c>
      <c r="E45" s="227">
        <v>-6.2874999999999996</v>
      </c>
      <c r="F45" s="227">
        <f>0.9866*E45+0.1382</f>
        <v>-6.0650474999999995</v>
      </c>
      <c r="G45" s="227">
        <v>12.760999999999999</v>
      </c>
      <c r="H45" s="228">
        <v>0.63993999999999995</v>
      </c>
      <c r="I45" s="228">
        <v>7.6641000000000001E-3</v>
      </c>
      <c r="J45" s="227">
        <v>0.92756000000000005</v>
      </c>
      <c r="K45" s="228">
        <v>0.56103999999999998</v>
      </c>
      <c r="L45" s="227">
        <v>63.656399999999998</v>
      </c>
      <c r="M45" s="228">
        <v>49.398400000000002</v>
      </c>
      <c r="N45" s="192"/>
    </row>
    <row r="46" spans="1:14" s="30" customFormat="1" ht="15" customHeight="1">
      <c r="A46" s="135"/>
      <c r="B46" s="135" t="s">
        <v>919</v>
      </c>
      <c r="C46" s="143" t="s">
        <v>817</v>
      </c>
      <c r="D46" s="148">
        <v>-2.0496249999999998</v>
      </c>
      <c r="E46" s="143" t="s">
        <v>817</v>
      </c>
      <c r="F46" s="148">
        <v>-10.634308838800138</v>
      </c>
      <c r="G46" s="228">
        <v>4.5952692877956736</v>
      </c>
      <c r="H46" s="149">
        <v>0.68454701323928435</v>
      </c>
      <c r="I46" s="232">
        <v>8.1242351854814675E-3</v>
      </c>
      <c r="J46" s="228">
        <v>8.9688828178949969</v>
      </c>
      <c r="K46" s="228">
        <v>2.4819013803042971</v>
      </c>
      <c r="L46" s="227" t="s">
        <v>817</v>
      </c>
      <c r="M46" s="228" t="s">
        <v>817</v>
      </c>
      <c r="N46" s="135"/>
    </row>
    <row r="47" spans="1:14" s="30" customFormat="1" ht="15" customHeight="1">
      <c r="A47" s="135"/>
      <c r="B47" s="135" t="s">
        <v>919</v>
      </c>
      <c r="C47" s="143" t="s">
        <v>817</v>
      </c>
      <c r="D47" s="148">
        <v>-2.1255000000000002</v>
      </c>
      <c r="E47" s="143" t="s">
        <v>817</v>
      </c>
      <c r="F47" s="148">
        <v>-10.615426361272995</v>
      </c>
      <c r="G47" s="228">
        <v>4.5872794095069711</v>
      </c>
      <c r="H47" s="149">
        <v>0.71901247546868408</v>
      </c>
      <c r="I47" s="232">
        <v>1.8011332704141906E-2</v>
      </c>
      <c r="J47" s="228">
        <v>9.679259540664205</v>
      </c>
      <c r="K47" s="228">
        <v>3.1502122749352273</v>
      </c>
      <c r="L47" s="227" t="s">
        <v>817</v>
      </c>
      <c r="M47" s="228" t="s">
        <v>817</v>
      </c>
      <c r="N47" s="135"/>
    </row>
    <row r="48" spans="1:14" s="30" customFormat="1" ht="15" customHeight="1">
      <c r="A48" s="135"/>
      <c r="B48" s="135" t="s">
        <v>919</v>
      </c>
      <c r="C48" s="143" t="s">
        <v>817</v>
      </c>
      <c r="D48" s="148">
        <v>-2.0817500000000004</v>
      </c>
      <c r="E48" s="143" t="s">
        <v>817</v>
      </c>
      <c r="F48" s="148">
        <v>-10.781880812850119</v>
      </c>
      <c r="G48" s="149">
        <v>4.427165185340642</v>
      </c>
      <c r="H48" s="149">
        <v>0.65109782790704829</v>
      </c>
      <c r="I48" s="149">
        <v>1.9798034467808034E-2</v>
      </c>
      <c r="J48" s="149">
        <v>10.716892268980198</v>
      </c>
      <c r="K48" s="149">
        <v>4.5181594195597414</v>
      </c>
      <c r="L48" s="227" t="s">
        <v>817</v>
      </c>
      <c r="M48" s="228" t="s">
        <v>817</v>
      </c>
      <c r="N48" s="135"/>
    </row>
    <row r="49" spans="1:14" s="30" customFormat="1" ht="15" customHeight="1">
      <c r="A49" s="135"/>
      <c r="B49" s="135" t="s">
        <v>919</v>
      </c>
      <c r="C49" s="143" t="s">
        <v>817</v>
      </c>
      <c r="D49" s="148">
        <v>-2.0672499999999996</v>
      </c>
      <c r="E49" s="143" t="s">
        <v>817</v>
      </c>
      <c r="F49" s="148">
        <v>-10.623123676952829</v>
      </c>
      <c r="G49" s="149">
        <v>4.6189565816267217</v>
      </c>
      <c r="H49" s="149">
        <v>0.67921182453089646</v>
      </c>
      <c r="I49" s="232">
        <v>1.2042871226915403E-2</v>
      </c>
      <c r="J49" s="149">
        <v>11.731139523788395</v>
      </c>
      <c r="K49" s="149">
        <v>5.2039297152044188</v>
      </c>
      <c r="L49" s="227" t="s">
        <v>817</v>
      </c>
      <c r="M49" s="228" t="s">
        <v>817</v>
      </c>
      <c r="N49" s="135"/>
    </row>
    <row r="50" spans="1:14" s="30" customFormat="1" ht="15" customHeight="1">
      <c r="A50" s="135"/>
      <c r="B50" s="135" t="s">
        <v>920</v>
      </c>
      <c r="C50" s="143" t="s">
        <v>817</v>
      </c>
      <c r="D50" s="148">
        <v>-5.3723749999999999</v>
      </c>
      <c r="E50" s="143" t="s">
        <v>817</v>
      </c>
      <c r="F50" s="148">
        <v>-11.882476684513819</v>
      </c>
      <c r="G50" s="228">
        <v>2.9286790963877131E-2</v>
      </c>
      <c r="H50" s="149">
        <v>0.66158698263925919</v>
      </c>
      <c r="I50" s="233">
        <v>0.01</v>
      </c>
      <c r="J50" s="228">
        <v>5.6102082833335407</v>
      </c>
      <c r="K50" s="228">
        <v>1.682685375996501</v>
      </c>
      <c r="L50" s="227" t="s">
        <v>817</v>
      </c>
      <c r="M50" s="228" t="s">
        <v>817</v>
      </c>
      <c r="N50" s="135"/>
    </row>
    <row r="51" spans="1:14" s="30" customFormat="1" ht="15" customHeight="1">
      <c r="A51" s="135"/>
      <c r="B51" s="135" t="s">
        <v>920</v>
      </c>
      <c r="C51" s="143" t="s">
        <v>817</v>
      </c>
      <c r="D51" s="148">
        <v>-5.3741250000000003</v>
      </c>
      <c r="E51" s="143" t="s">
        <v>817</v>
      </c>
      <c r="F51" s="148">
        <v>-11.773631829978171</v>
      </c>
      <c r="G51" s="228">
        <v>0.18016507249987512</v>
      </c>
      <c r="H51" s="149">
        <v>0.70454085490591878</v>
      </c>
      <c r="I51" s="233">
        <v>1.4999999999999999E-2</v>
      </c>
      <c r="J51" s="228">
        <v>6.6156906100822308</v>
      </c>
      <c r="K51" s="228">
        <v>2.4635490669658591</v>
      </c>
      <c r="L51" s="227" t="s">
        <v>817</v>
      </c>
      <c r="M51" s="228" t="s">
        <v>817</v>
      </c>
      <c r="N51" s="135"/>
    </row>
    <row r="52" spans="1:14" s="30" customFormat="1" ht="15" customHeight="1">
      <c r="A52" s="135"/>
      <c r="B52" s="135" t="s">
        <v>921</v>
      </c>
      <c r="C52" s="143" t="s">
        <v>817</v>
      </c>
      <c r="D52" s="148">
        <v>-4.6533749999999996</v>
      </c>
      <c r="E52" s="143" t="s">
        <v>817</v>
      </c>
      <c r="F52" s="148">
        <v>-12.820947844670272</v>
      </c>
      <c r="G52" s="228">
        <v>-0.1848172193608309</v>
      </c>
      <c r="H52" s="149">
        <v>0.72562245742217479</v>
      </c>
      <c r="I52" s="232">
        <v>8.5174566624375298E-3</v>
      </c>
      <c r="J52" s="228">
        <v>3.6540207614100577</v>
      </c>
      <c r="K52" s="228">
        <v>1.6306238260329342</v>
      </c>
      <c r="L52" s="227" t="s">
        <v>817</v>
      </c>
      <c r="M52" s="228" t="s">
        <v>817</v>
      </c>
      <c r="N52" s="135"/>
    </row>
    <row r="53" spans="1:14" s="30" customFormat="1" ht="15" customHeight="1">
      <c r="A53" s="135"/>
      <c r="B53" s="135" t="s">
        <v>921</v>
      </c>
      <c r="C53" s="143" t="s">
        <v>817</v>
      </c>
      <c r="D53" s="148">
        <v>-4.6786250000000003</v>
      </c>
      <c r="E53" s="143" t="s">
        <v>817</v>
      </c>
      <c r="F53" s="148">
        <v>-12.805312672195527</v>
      </c>
      <c r="G53" s="228">
        <v>-0.21590183646398189</v>
      </c>
      <c r="H53" s="149">
        <v>0.70145558565106469</v>
      </c>
      <c r="I53" s="232">
        <v>8.9301461948911656E-3</v>
      </c>
      <c r="J53" s="228">
        <v>3.5907913761250896</v>
      </c>
      <c r="K53" s="228">
        <v>1.5359834778775894</v>
      </c>
      <c r="L53" s="227" t="s">
        <v>817</v>
      </c>
      <c r="M53" s="228" t="s">
        <v>817</v>
      </c>
      <c r="N53" s="135"/>
    </row>
    <row r="54" spans="1:14" s="30" customFormat="1" ht="15" customHeight="1">
      <c r="A54" s="135"/>
      <c r="B54" s="135" t="s">
        <v>921</v>
      </c>
      <c r="C54" s="143" t="s">
        <v>817</v>
      </c>
      <c r="D54" s="148">
        <v>-4.6877500000000003</v>
      </c>
      <c r="E54" s="143" t="s">
        <v>817</v>
      </c>
      <c r="F54" s="148">
        <v>-12.868214173766972</v>
      </c>
      <c r="G54" s="228">
        <v>-0.28074051073812789</v>
      </c>
      <c r="H54" s="149">
        <v>0.71446251980797915</v>
      </c>
      <c r="I54" s="232">
        <v>1.58618355061119E-2</v>
      </c>
      <c r="J54" s="228">
        <v>3.5416846122892047</v>
      </c>
      <c r="K54" s="228">
        <v>1.6142751143142509</v>
      </c>
      <c r="L54" s="227" t="s">
        <v>817</v>
      </c>
      <c r="M54" s="228" t="s">
        <v>817</v>
      </c>
      <c r="N54" s="135"/>
    </row>
    <row r="55" spans="1:14" s="30" customFormat="1" ht="15" customHeight="1">
      <c r="A55" s="135"/>
      <c r="B55" s="135" t="s">
        <v>921</v>
      </c>
      <c r="C55" s="143" t="s">
        <v>817</v>
      </c>
      <c r="D55" s="148">
        <v>-4.6642499999999991</v>
      </c>
      <c r="E55" s="143" t="s">
        <v>817</v>
      </c>
      <c r="F55" s="148">
        <v>-12.861960104777097</v>
      </c>
      <c r="G55" s="149">
        <v>-0.30969722336921962</v>
      </c>
      <c r="H55" s="149">
        <v>0.68868400052930667</v>
      </c>
      <c r="I55" s="232">
        <v>1.5997219038192928E-2</v>
      </c>
      <c r="J55" s="149">
        <v>2.9486436363602113</v>
      </c>
      <c r="K55" s="149">
        <v>1.0098485652343669</v>
      </c>
      <c r="L55" s="227" t="s">
        <v>817</v>
      </c>
      <c r="M55" s="228" t="s">
        <v>817</v>
      </c>
      <c r="N55" s="135"/>
    </row>
    <row r="56" spans="1:14">
      <c r="A56" s="192"/>
      <c r="B56" s="229" t="s">
        <v>922</v>
      </c>
      <c r="C56" s="230">
        <v>-0.54254999999999998</v>
      </c>
      <c r="D56" s="230">
        <v>-0.44800000000000001</v>
      </c>
      <c r="E56" s="230">
        <v>-7.9059999999999997</v>
      </c>
      <c r="F56" s="230">
        <v>-7.5346000000000002</v>
      </c>
      <c r="G56" s="230">
        <v>7.7904999999999998</v>
      </c>
      <c r="H56" s="231">
        <v>0.64915</v>
      </c>
      <c r="I56" s="231">
        <v>9.7969000000000007E-3</v>
      </c>
      <c r="J56" s="230">
        <v>-2.8942000000000001</v>
      </c>
      <c r="K56" s="231">
        <v>7.2373999999999997E-3</v>
      </c>
      <c r="L56" s="230">
        <v>61.8005</v>
      </c>
      <c r="M56" s="231">
        <v>54.490900000000003</v>
      </c>
      <c r="N56" s="192"/>
    </row>
    <row r="57" spans="1:14">
      <c r="A57" s="192"/>
      <c r="B57" s="229" t="s">
        <v>923</v>
      </c>
      <c r="C57" s="230">
        <v>-0.51849000000000001</v>
      </c>
      <c r="D57" s="230">
        <v>-0.42420000000000002</v>
      </c>
      <c r="E57" s="230">
        <v>-8.0446000000000009</v>
      </c>
      <c r="F57" s="230">
        <v>-7.6719999999999997</v>
      </c>
      <c r="G57" s="230">
        <v>7.6703999999999999</v>
      </c>
      <c r="H57" s="231">
        <v>0.64946999999999999</v>
      </c>
      <c r="I57" s="231">
        <v>9.7640000000000001E-3</v>
      </c>
      <c r="J57" s="230">
        <v>-3.2825000000000002</v>
      </c>
      <c r="K57" s="231">
        <v>-0.10339</v>
      </c>
      <c r="L57" s="230">
        <v>40.830500000000001</v>
      </c>
      <c r="M57" s="231">
        <v>33.927599999999998</v>
      </c>
      <c r="N57" s="192"/>
    </row>
    <row r="58" spans="1:14">
      <c r="A58" s="192"/>
      <c r="B58" s="229" t="s">
        <v>924</v>
      </c>
      <c r="C58" s="230">
        <v>-0.48653000000000002</v>
      </c>
      <c r="D58" s="230">
        <v>-0.40254000000000001</v>
      </c>
      <c r="E58" s="230">
        <v>-8.0946999999999996</v>
      </c>
      <c r="F58" s="230">
        <v>-7.3285999999999998</v>
      </c>
      <c r="G58" s="230">
        <v>7.6448</v>
      </c>
      <c r="H58" s="231">
        <v>0.64685999999999999</v>
      </c>
      <c r="I58" s="231">
        <v>6.8453999999999997E-3</v>
      </c>
      <c r="J58" s="230">
        <v>-3.6528999999999998</v>
      </c>
      <c r="K58" s="231">
        <v>-0.37404999999999999</v>
      </c>
      <c r="L58" s="230">
        <v>17.3201</v>
      </c>
      <c r="M58" s="231">
        <v>10.6416</v>
      </c>
      <c r="N58" s="192"/>
    </row>
    <row r="59" spans="1:14">
      <c r="A59" s="192"/>
      <c r="B59" s="229" t="s">
        <v>925</v>
      </c>
      <c r="C59" s="230">
        <v>0.44722000000000001</v>
      </c>
      <c r="D59" s="230">
        <v>0.55395000000000005</v>
      </c>
      <c r="E59" s="230">
        <v>-7.6235999999999997</v>
      </c>
      <c r="F59" s="230">
        <v>-7.2554999999999996</v>
      </c>
      <c r="G59" s="230">
        <v>9.0336999999999996</v>
      </c>
      <c r="H59" s="231">
        <v>0.63156000000000001</v>
      </c>
      <c r="I59" s="231">
        <v>8.0809000000000002E-3</v>
      </c>
      <c r="J59" s="230">
        <v>-2.4426999999999999</v>
      </c>
      <c r="K59" s="231">
        <v>-0.1132</v>
      </c>
      <c r="L59" s="230">
        <v>26.398099999999999</v>
      </c>
      <c r="M59" s="231">
        <v>17.738099999999999</v>
      </c>
      <c r="N59" s="192"/>
    </row>
    <row r="60" spans="1:14">
      <c r="A60" s="192"/>
      <c r="B60" s="229" t="s">
        <v>926</v>
      </c>
      <c r="C60" s="230">
        <v>0.43414000000000003</v>
      </c>
      <c r="D60" s="230">
        <v>0.54017000000000004</v>
      </c>
      <c r="E60" s="230">
        <v>-7.6744000000000003</v>
      </c>
      <c r="F60" s="230">
        <v>-7.306</v>
      </c>
      <c r="G60" s="230">
        <v>8.9551999999999996</v>
      </c>
      <c r="H60" s="231">
        <v>0.61892999999999998</v>
      </c>
      <c r="I60" s="231">
        <v>1.0035000000000001E-2</v>
      </c>
      <c r="J60" s="230">
        <v>-2.4820000000000002</v>
      </c>
      <c r="K60" s="231">
        <v>-5.0245999999999999E-2</v>
      </c>
      <c r="L60" s="230">
        <v>40.911499999999997</v>
      </c>
      <c r="M60" s="231">
        <v>32.249099999999999</v>
      </c>
      <c r="N60" s="192"/>
    </row>
    <row r="61" spans="1:14">
      <c r="A61" s="192"/>
      <c r="B61" s="229" t="s">
        <v>927</v>
      </c>
      <c r="C61" s="230">
        <v>0.43817</v>
      </c>
      <c r="D61" s="230">
        <v>0.49101</v>
      </c>
      <c r="E61" s="230">
        <v>-7.3113999999999999</v>
      </c>
      <c r="F61" s="230">
        <v>-6.7763</v>
      </c>
      <c r="G61" s="230">
        <v>9.34</v>
      </c>
      <c r="H61" s="231">
        <v>0.64112999999999998</v>
      </c>
      <c r="I61" s="231">
        <v>6.6668999999999999E-3</v>
      </c>
      <c r="J61" s="230">
        <v>-1.7126999999999999</v>
      </c>
      <c r="K61" s="231">
        <v>-1.013E-2</v>
      </c>
      <c r="L61" s="230">
        <v>24.855</v>
      </c>
      <c r="M61" s="231">
        <v>15.578799999999999</v>
      </c>
      <c r="N61" s="192"/>
    </row>
    <row r="62" spans="1:14">
      <c r="A62" s="192"/>
      <c r="B62" s="229" t="s">
        <v>928</v>
      </c>
      <c r="C62" s="230">
        <v>5.33</v>
      </c>
      <c r="D62" s="230">
        <v>5.4855999999999998</v>
      </c>
      <c r="E62" s="230">
        <v>-5.8413000000000004</v>
      </c>
      <c r="F62" s="230">
        <v>-5.1238999999999999</v>
      </c>
      <c r="G62" s="230">
        <v>15.647399999999999</v>
      </c>
      <c r="H62" s="231">
        <v>0.62024999999999997</v>
      </c>
      <c r="I62" s="231">
        <v>6.0566999999999999E-3</v>
      </c>
      <c r="J62" s="230">
        <v>0.75195999999999996</v>
      </c>
      <c r="K62" s="231">
        <v>-0.52292000000000005</v>
      </c>
      <c r="L62" s="230">
        <v>20.735700000000001</v>
      </c>
      <c r="M62" s="231">
        <v>3.5792000000000002</v>
      </c>
      <c r="N62" s="192"/>
    </row>
    <row r="63" spans="1:14">
      <c r="A63" s="192"/>
      <c r="B63" s="229" t="s">
        <v>929</v>
      </c>
      <c r="C63" s="230">
        <v>5.2256999999999998</v>
      </c>
      <c r="D63" s="230">
        <v>5.3631000000000002</v>
      </c>
      <c r="E63" s="230">
        <v>-5.4431000000000003</v>
      </c>
      <c r="F63" s="230">
        <v>-4.8941999999999997</v>
      </c>
      <c r="G63" s="230">
        <v>16.026800000000001</v>
      </c>
      <c r="H63" s="231">
        <v>0.71457999999999999</v>
      </c>
      <c r="I63" s="231">
        <v>7.1967000000000003E-3</v>
      </c>
      <c r="J63" s="230">
        <v>2.1574</v>
      </c>
      <c r="K63" s="231">
        <v>8.0851000000000006E-2</v>
      </c>
      <c r="L63" s="230">
        <v>38.692700000000002</v>
      </c>
      <c r="M63" s="231">
        <v>20.525500000000001</v>
      </c>
      <c r="N63" s="192"/>
    </row>
    <row r="64" spans="1:14">
      <c r="A64" s="192"/>
      <c r="B64" s="229" t="s">
        <v>930</v>
      </c>
      <c r="C64" s="230">
        <v>5.0382999999999996</v>
      </c>
      <c r="D64" s="230">
        <v>5.1645000000000003</v>
      </c>
      <c r="E64" s="230">
        <v>-5.6798000000000002</v>
      </c>
      <c r="F64" s="230">
        <v>-5.1287000000000003</v>
      </c>
      <c r="G64" s="230">
        <v>15.5669</v>
      </c>
      <c r="H64" s="231">
        <v>0.67184999999999995</v>
      </c>
      <c r="I64" s="231">
        <v>7.4405000000000001E-3</v>
      </c>
      <c r="J64" s="230">
        <v>1.7892999999999999</v>
      </c>
      <c r="K64" s="231">
        <v>0.18987999999999999</v>
      </c>
      <c r="L64" s="230">
        <v>72.040499999999994</v>
      </c>
      <c r="M64" s="231">
        <v>53.9908</v>
      </c>
      <c r="N64" s="192"/>
    </row>
    <row r="65" spans="1:14">
      <c r="A65" s="192"/>
      <c r="B65" s="229" t="s">
        <v>931</v>
      </c>
      <c r="C65" s="230">
        <v>5.2506000000000004</v>
      </c>
      <c r="D65" s="230">
        <v>5.3802000000000003</v>
      </c>
      <c r="E65" s="230">
        <v>-5.5965999999999996</v>
      </c>
      <c r="F65" s="230">
        <v>-5.0446999999999997</v>
      </c>
      <c r="G65" s="230">
        <v>15.8711</v>
      </c>
      <c r="H65" s="231">
        <v>0.67984</v>
      </c>
      <c r="I65" s="231">
        <v>6.3505000000000002E-3</v>
      </c>
      <c r="J65" s="230">
        <v>1.8110999999999999</v>
      </c>
      <c r="K65" s="231">
        <v>4.3455000000000001E-2</v>
      </c>
      <c r="L65" s="230">
        <v>38.468299999999999</v>
      </c>
      <c r="M65" s="231">
        <v>20.594200000000001</v>
      </c>
      <c r="N65" s="192"/>
    </row>
    <row r="66" spans="1:14">
      <c r="A66" s="192"/>
      <c r="B66" s="229" t="s">
        <v>932</v>
      </c>
      <c r="C66" s="230">
        <v>5.2670000000000003</v>
      </c>
      <c r="D66" s="230">
        <v>5.3967999999999998</v>
      </c>
      <c r="E66" s="230">
        <v>-5.4740000000000002</v>
      </c>
      <c r="F66" s="230">
        <v>-4.9208999999999996</v>
      </c>
      <c r="G66" s="230">
        <v>16.016300000000001</v>
      </c>
      <c r="H66" s="231">
        <v>0.68188000000000004</v>
      </c>
      <c r="I66" s="231">
        <v>6.2934000000000002E-3</v>
      </c>
      <c r="J66" s="230">
        <v>2.1042999999999998</v>
      </c>
      <c r="K66" s="231">
        <v>8.9692999999999995E-2</v>
      </c>
      <c r="L66" s="230">
        <v>53.2194</v>
      </c>
      <c r="M66" s="231">
        <v>34.820599999999999</v>
      </c>
      <c r="N66" s="192"/>
    </row>
    <row r="67" spans="1:14">
      <c r="A67" s="192"/>
      <c r="B67" s="229" t="s">
        <v>933</v>
      </c>
      <c r="C67" s="230">
        <v>3.2852999999999999</v>
      </c>
      <c r="D67" s="230">
        <v>3.4190999999999998</v>
      </c>
      <c r="E67" s="230">
        <v>-15.4213</v>
      </c>
      <c r="F67" s="230">
        <v>-14.7014</v>
      </c>
      <c r="G67" s="230">
        <v>3.8083</v>
      </c>
      <c r="H67" s="231">
        <v>0.70587999999999995</v>
      </c>
      <c r="I67" s="231">
        <v>8.2112999999999995E-3</v>
      </c>
      <c r="J67" s="230">
        <v>-17.112400000000001</v>
      </c>
      <c r="K67" s="231">
        <v>0.81952000000000003</v>
      </c>
      <c r="L67" s="230">
        <v>121.2333</v>
      </c>
      <c r="M67" s="231">
        <v>126.2294</v>
      </c>
      <c r="N67" s="192"/>
    </row>
    <row r="68" spans="1:14">
      <c r="A68" s="192"/>
      <c r="B68" s="229" t="s">
        <v>934</v>
      </c>
      <c r="C68" s="230">
        <v>3.2524000000000002</v>
      </c>
      <c r="D68" s="230">
        <v>3.3174000000000001</v>
      </c>
      <c r="E68" s="230">
        <v>-15.2636</v>
      </c>
      <c r="F68" s="230">
        <v>-14.558299999999999</v>
      </c>
      <c r="G68" s="230">
        <v>3.8769</v>
      </c>
      <c r="H68" s="231">
        <v>0.65703999999999996</v>
      </c>
      <c r="I68" s="231">
        <v>6.7076999999999996E-3</v>
      </c>
      <c r="J68" s="230">
        <v>-17.1812</v>
      </c>
      <c r="K68" s="231">
        <v>0.4294</v>
      </c>
      <c r="L68" s="230">
        <v>21.250900000000001</v>
      </c>
      <c r="M68" s="231">
        <v>25.498799999999999</v>
      </c>
      <c r="N68" s="192"/>
    </row>
    <row r="69" spans="1:14">
      <c r="A69" s="192"/>
      <c r="B69" s="229" t="s">
        <v>935</v>
      </c>
      <c r="C69" s="230">
        <v>3.28</v>
      </c>
      <c r="D69" s="230">
        <v>3.3685</v>
      </c>
      <c r="E69" s="230">
        <v>-15.381</v>
      </c>
      <c r="F69" s="230">
        <v>-14.6755</v>
      </c>
      <c r="G69" s="230">
        <v>3.7858999999999998</v>
      </c>
      <c r="H69" s="231">
        <v>0.66078999999999999</v>
      </c>
      <c r="I69" s="231">
        <v>6.7029999999999998E-3</v>
      </c>
      <c r="J69" s="230">
        <v>-17.352599999999999</v>
      </c>
      <c r="K69" s="231">
        <v>0.49308999999999997</v>
      </c>
      <c r="L69" s="230">
        <v>23.107299999999999</v>
      </c>
      <c r="M69" s="231">
        <v>27.579499999999999</v>
      </c>
      <c r="N69" s="192"/>
    </row>
    <row r="70" spans="1:14">
      <c r="A70" s="192"/>
      <c r="B70" s="229" t="s">
        <v>936</v>
      </c>
      <c r="C70" s="230">
        <v>3.1076999999999999</v>
      </c>
      <c r="D70" s="230">
        <v>3.2113</v>
      </c>
      <c r="E70" s="230">
        <v>-15.242900000000001</v>
      </c>
      <c r="F70" s="230">
        <v>-14.905900000000001</v>
      </c>
      <c r="G70" s="230">
        <v>3.7547000000000001</v>
      </c>
      <c r="H70" s="231">
        <v>0.65397000000000005</v>
      </c>
      <c r="I70" s="231">
        <v>6.3639999999999999E-3</v>
      </c>
      <c r="J70" s="230">
        <v>-17.019500000000001</v>
      </c>
      <c r="K70" s="231">
        <v>0.55281999999999998</v>
      </c>
      <c r="L70" s="230">
        <v>57.125599999999999</v>
      </c>
      <c r="M70" s="231">
        <v>61.635399999999997</v>
      </c>
      <c r="N70" s="192"/>
    </row>
    <row r="71" spans="1:14">
      <c r="A71" s="192"/>
      <c r="B71" s="234" t="s">
        <v>937</v>
      </c>
      <c r="C71" s="235">
        <v>3.7385999999999999</v>
      </c>
      <c r="D71" s="235">
        <v>3.8094999999999999</v>
      </c>
      <c r="E71" s="235">
        <v>-14.977</v>
      </c>
      <c r="F71" s="235">
        <v>-14.2722</v>
      </c>
      <c r="G71" s="235">
        <v>4.6459999999999999</v>
      </c>
      <c r="H71" s="236">
        <v>0.65737999999999996</v>
      </c>
      <c r="I71" s="236">
        <v>7.1609999999999998E-3</v>
      </c>
      <c r="J71" s="235">
        <v>-16.517700000000001</v>
      </c>
      <c r="K71" s="236">
        <v>0.52078000000000002</v>
      </c>
      <c r="L71" s="235">
        <v>61.5657</v>
      </c>
      <c r="M71" s="236">
        <v>64.846999999999994</v>
      </c>
      <c r="N71" s="192"/>
    </row>
    <row r="72" spans="1:14">
      <c r="A72" s="192"/>
      <c r="B72" s="229"/>
      <c r="C72" s="230"/>
      <c r="D72" s="230"/>
      <c r="E72" s="230"/>
      <c r="F72" s="230"/>
      <c r="G72" s="230"/>
      <c r="H72" s="231"/>
      <c r="I72" s="231"/>
      <c r="J72" s="230"/>
      <c r="K72" s="231"/>
      <c r="L72" s="230"/>
      <c r="M72" s="231"/>
      <c r="N72" s="192"/>
    </row>
    <row r="73" spans="1:14">
      <c r="A73" s="192"/>
      <c r="B73" s="229"/>
      <c r="C73" s="230"/>
      <c r="D73" s="230"/>
      <c r="E73" s="230"/>
      <c r="F73" s="230"/>
      <c r="G73" s="230"/>
      <c r="H73" s="231"/>
      <c r="I73" s="231"/>
      <c r="J73" s="230"/>
      <c r="K73" s="231"/>
      <c r="L73" s="230"/>
      <c r="M73" s="231"/>
      <c r="N73" s="192"/>
    </row>
    <row r="74" spans="1:14">
      <c r="A74" s="192"/>
      <c r="B74" s="317" t="s">
        <v>984</v>
      </c>
      <c r="C74" s="317"/>
      <c r="D74" s="317"/>
      <c r="E74" s="317"/>
      <c r="F74" s="317"/>
      <c r="G74" s="317"/>
      <c r="H74" s="317"/>
      <c r="I74" s="317"/>
      <c r="J74" s="317"/>
      <c r="K74" s="317"/>
      <c r="L74" s="317"/>
      <c r="M74" s="317"/>
      <c r="N74" s="192"/>
    </row>
    <row r="75" spans="1:14" ht="24">
      <c r="A75" s="192"/>
      <c r="B75" s="186" t="s">
        <v>22</v>
      </c>
      <c r="C75" s="136" t="s">
        <v>143</v>
      </c>
      <c r="D75" s="136" t="s">
        <v>144</v>
      </c>
      <c r="E75" s="136" t="s">
        <v>879</v>
      </c>
      <c r="F75" s="136" t="s">
        <v>880</v>
      </c>
      <c r="G75" s="136" t="s">
        <v>147</v>
      </c>
      <c r="H75" s="136" t="s">
        <v>148</v>
      </c>
      <c r="I75" s="136" t="s">
        <v>149</v>
      </c>
      <c r="J75" s="136" t="s">
        <v>150</v>
      </c>
      <c r="K75" s="136" t="s">
        <v>151</v>
      </c>
      <c r="L75" s="136" t="s">
        <v>152</v>
      </c>
      <c r="M75" s="136" t="s">
        <v>153</v>
      </c>
      <c r="N75" s="192"/>
    </row>
    <row r="76" spans="1:14">
      <c r="A76" s="192"/>
      <c r="B76" s="229" t="s">
        <v>938</v>
      </c>
      <c r="C76" s="230">
        <v>3.5647000000000002</v>
      </c>
      <c r="D76" s="230">
        <v>3.6568000000000001</v>
      </c>
      <c r="E76" s="230">
        <v>-14.8056</v>
      </c>
      <c r="F76" s="230">
        <v>-14.125299999999999</v>
      </c>
      <c r="G76" s="230">
        <v>4.6570999999999998</v>
      </c>
      <c r="H76" s="231">
        <v>0.66015000000000001</v>
      </c>
      <c r="I76" s="231">
        <v>6.2065000000000002E-3</v>
      </c>
      <c r="J76" s="230">
        <v>-16.156300000000002</v>
      </c>
      <c r="K76" s="231">
        <v>0.54132000000000002</v>
      </c>
      <c r="L76" s="230">
        <v>56.552399999999999</v>
      </c>
      <c r="M76" s="231">
        <v>59.633800000000001</v>
      </c>
      <c r="N76" s="192"/>
    </row>
    <row r="77" spans="1:14">
      <c r="A77" s="192"/>
      <c r="B77" s="229" t="s">
        <v>939</v>
      </c>
      <c r="C77" s="230">
        <v>-2.92</v>
      </c>
      <c r="D77" s="230">
        <v>-2.8635000000000002</v>
      </c>
      <c r="E77" s="230">
        <v>-12.4057</v>
      </c>
      <c r="F77" s="230">
        <v>-11.736599999999999</v>
      </c>
      <c r="G77" s="230">
        <v>0.83691000000000004</v>
      </c>
      <c r="H77" s="231">
        <v>0.65815000000000001</v>
      </c>
      <c r="I77" s="231">
        <v>8.0207999999999998E-3</v>
      </c>
      <c r="J77" s="230">
        <v>-11.234999999999999</v>
      </c>
      <c r="K77" s="231">
        <v>0.70004999999999995</v>
      </c>
      <c r="L77" s="230">
        <v>110.7312</v>
      </c>
      <c r="M77" s="231">
        <v>115.8167</v>
      </c>
      <c r="N77" s="192"/>
    </row>
    <row r="78" spans="1:14">
      <c r="A78" s="192"/>
      <c r="B78" s="229" t="s">
        <v>940</v>
      </c>
      <c r="C78" s="230">
        <v>-2.9344999999999999</v>
      </c>
      <c r="D78" s="230">
        <v>-2.9245000000000001</v>
      </c>
      <c r="E78" s="230">
        <v>-12.3165</v>
      </c>
      <c r="F78" s="230">
        <v>-11.616199999999999</v>
      </c>
      <c r="G78" s="230">
        <v>0.91129000000000004</v>
      </c>
      <c r="H78" s="231">
        <v>0.67020999999999997</v>
      </c>
      <c r="I78" s="231">
        <v>8.5803000000000008E-3</v>
      </c>
      <c r="J78" s="230">
        <v>-11.178599999999999</v>
      </c>
      <c r="K78" s="231">
        <v>0.57659000000000005</v>
      </c>
      <c r="L78" s="230">
        <v>89.367000000000004</v>
      </c>
      <c r="M78" s="231">
        <v>94.172200000000004</v>
      </c>
      <c r="N78" s="192"/>
    </row>
    <row r="79" spans="1:14">
      <c r="A79" s="192"/>
      <c r="B79" s="229" t="s">
        <v>941</v>
      </c>
      <c r="C79" s="230">
        <v>-2.9584000000000001</v>
      </c>
      <c r="D79" s="230">
        <v>-2.9487000000000001</v>
      </c>
      <c r="E79" s="230">
        <v>-12.2529</v>
      </c>
      <c r="F79" s="230">
        <v>-11.6044</v>
      </c>
      <c r="G79" s="230">
        <v>0.93537000000000003</v>
      </c>
      <c r="H79" s="231">
        <v>0.65156000000000003</v>
      </c>
      <c r="I79" s="231">
        <v>7.9888000000000008E-3</v>
      </c>
      <c r="J79" s="230">
        <v>-11.2393</v>
      </c>
      <c r="K79" s="231">
        <v>0.38657999999999998</v>
      </c>
      <c r="L79" s="230">
        <v>43.39</v>
      </c>
      <c r="M79" s="231">
        <v>47.880600000000001</v>
      </c>
      <c r="N79" s="192"/>
    </row>
    <row r="80" spans="1:14">
      <c r="A80" s="192"/>
      <c r="B80" s="229" t="s">
        <v>942</v>
      </c>
      <c r="C80" s="230">
        <v>-2.9007999999999998</v>
      </c>
      <c r="D80" s="230">
        <v>-2.8441000000000001</v>
      </c>
      <c r="E80" s="230">
        <v>-14.2295</v>
      </c>
      <c r="F80" s="230">
        <v>-13.530900000000001</v>
      </c>
      <c r="G80" s="230">
        <v>-1.0699000000000001</v>
      </c>
      <c r="H80" s="231">
        <v>0.60604000000000002</v>
      </c>
      <c r="I80" s="231">
        <v>7.7413999999999998E-3</v>
      </c>
      <c r="J80" s="230">
        <v>-15.196199999999999</v>
      </c>
      <c r="K80" s="231">
        <v>0.37846999999999997</v>
      </c>
      <c r="L80" s="230">
        <v>41.694200000000002</v>
      </c>
      <c r="M80" s="231">
        <v>50.311199999999999</v>
      </c>
      <c r="N80" s="192"/>
    </row>
    <row r="81" spans="1:14">
      <c r="A81" s="192"/>
      <c r="B81" s="229" t="s">
        <v>943</v>
      </c>
      <c r="C81" s="230">
        <v>-2.9558</v>
      </c>
      <c r="D81" s="230">
        <v>-2.9460000000000002</v>
      </c>
      <c r="E81" s="230">
        <v>-14.2599</v>
      </c>
      <c r="F81" s="230">
        <v>-13.5563</v>
      </c>
      <c r="G81" s="230">
        <v>-1.1581999999999999</v>
      </c>
      <c r="H81" s="231">
        <v>0.61775000000000002</v>
      </c>
      <c r="I81" s="231">
        <v>6.6607000000000003E-3</v>
      </c>
      <c r="J81" s="230">
        <v>-15.319900000000001</v>
      </c>
      <c r="K81" s="231">
        <v>0.31452999999999998</v>
      </c>
      <c r="L81" s="230">
        <v>15.7813</v>
      </c>
      <c r="M81" s="231">
        <v>24.302099999999999</v>
      </c>
      <c r="N81" s="192"/>
    </row>
    <row r="82" spans="1:14">
      <c r="A82" s="192"/>
      <c r="B82" s="229" t="s">
        <v>944</v>
      </c>
      <c r="C82" s="230">
        <v>-3.0133000000000001</v>
      </c>
      <c r="D82" s="230">
        <v>-3.0154999999999998</v>
      </c>
      <c r="E82" s="230">
        <v>-14.138</v>
      </c>
      <c r="F82" s="230">
        <v>-13.669700000000001</v>
      </c>
      <c r="G82" s="230">
        <v>-1.0531999999999999</v>
      </c>
      <c r="H82" s="231">
        <v>0.65054000000000001</v>
      </c>
      <c r="I82" s="231">
        <v>6.9816000000000001E-3</v>
      </c>
      <c r="J82" s="230">
        <v>-15.0185</v>
      </c>
      <c r="K82" s="231">
        <v>0.37380000000000002</v>
      </c>
      <c r="L82" s="230">
        <v>15.276</v>
      </c>
      <c r="M82" s="231">
        <v>23.599</v>
      </c>
      <c r="N82" s="192"/>
    </row>
    <row r="83" spans="1:14">
      <c r="A83" s="192"/>
      <c r="B83" s="229" t="s">
        <v>945</v>
      </c>
      <c r="C83" s="230">
        <v>-1.3740000000000001</v>
      </c>
      <c r="D83" s="230">
        <v>-1.3653999999999999</v>
      </c>
      <c r="E83" s="230">
        <v>-16.3719</v>
      </c>
      <c r="F83" s="230">
        <v>-15.6648</v>
      </c>
      <c r="G83" s="230">
        <v>-1.8128</v>
      </c>
      <c r="H83" s="231">
        <v>0.59952000000000005</v>
      </c>
      <c r="I83" s="231">
        <v>8.4644999999999998E-3</v>
      </c>
      <c r="J83" s="230">
        <v>-19.290500000000002</v>
      </c>
      <c r="K83" s="231">
        <v>0.55191999999999997</v>
      </c>
      <c r="L83" s="230">
        <v>43.770499999999998</v>
      </c>
      <c r="M83" s="231">
        <v>55.364699999999999</v>
      </c>
      <c r="N83" s="192"/>
    </row>
    <row r="84" spans="1:14">
      <c r="A84" s="192"/>
      <c r="B84" s="229" t="s">
        <v>946</v>
      </c>
      <c r="C84" s="230">
        <v>-1.6034999999999999</v>
      </c>
      <c r="D84" s="230">
        <v>-1.5750999999999999</v>
      </c>
      <c r="E84" s="230">
        <v>-15.9612</v>
      </c>
      <c r="F84" s="230">
        <v>-15.639699999999999</v>
      </c>
      <c r="G84" s="230">
        <v>-1.5987</v>
      </c>
      <c r="H84" s="231">
        <v>0.61385000000000001</v>
      </c>
      <c r="I84" s="231">
        <v>5.8332999999999996E-3</v>
      </c>
      <c r="J84" s="230">
        <v>-18.532299999999999</v>
      </c>
      <c r="K84" s="231">
        <v>0.49187999999999998</v>
      </c>
      <c r="L84" s="230">
        <v>23.4788</v>
      </c>
      <c r="M84" s="231">
        <v>34.222499999999997</v>
      </c>
      <c r="N84" s="192"/>
    </row>
    <row r="85" spans="1:14">
      <c r="A85" s="192"/>
      <c r="B85" s="229" t="s">
        <v>947</v>
      </c>
      <c r="C85" s="230">
        <v>-1.4499</v>
      </c>
      <c r="D85" s="230">
        <v>-1.419</v>
      </c>
      <c r="E85" s="230">
        <v>-16.197099999999999</v>
      </c>
      <c r="F85" s="230">
        <v>-15.880699999999999</v>
      </c>
      <c r="G85" s="230">
        <v>-1.6773</v>
      </c>
      <c r="H85" s="231">
        <v>0.62963999999999998</v>
      </c>
      <c r="I85" s="231">
        <v>7.7558000000000002E-3</v>
      </c>
      <c r="J85" s="230">
        <v>-19.0182</v>
      </c>
      <c r="K85" s="231">
        <v>0.47494999999999998</v>
      </c>
      <c r="L85" s="230">
        <v>16.3629</v>
      </c>
      <c r="M85" s="231">
        <v>27.364599999999999</v>
      </c>
      <c r="N85" s="192"/>
    </row>
    <row r="86" spans="1:14">
      <c r="A86" s="192"/>
      <c r="B86" s="229" t="s">
        <v>948</v>
      </c>
      <c r="C86" s="230">
        <v>-1.4650000000000001</v>
      </c>
      <c r="D86" s="230">
        <v>-1.4424999999999999</v>
      </c>
      <c r="E86" s="230">
        <v>-16.235399999999998</v>
      </c>
      <c r="F86" s="230">
        <v>-15.787599999999999</v>
      </c>
      <c r="G86" s="230">
        <v>-1.7271000000000001</v>
      </c>
      <c r="H86" s="231">
        <v>0.63039999999999996</v>
      </c>
      <c r="I86" s="231">
        <v>6.5592000000000003E-3</v>
      </c>
      <c r="J86" s="230">
        <v>-19.028600000000001</v>
      </c>
      <c r="K86" s="231">
        <v>0.54222999999999999</v>
      </c>
      <c r="L86" s="230">
        <v>18.863199999999999</v>
      </c>
      <c r="M86" s="231">
        <v>29.9879</v>
      </c>
      <c r="N86" s="192"/>
    </row>
    <row r="87" spans="1:14">
      <c r="A87" s="192"/>
      <c r="B87" s="229" t="s">
        <v>949</v>
      </c>
      <c r="C87" s="230">
        <v>-3.8780000000000001</v>
      </c>
      <c r="D87" s="230">
        <v>-3.8999000000000001</v>
      </c>
      <c r="E87" s="230">
        <v>-17.883099999999999</v>
      </c>
      <c r="F87" s="230">
        <v>-17.173400000000001</v>
      </c>
      <c r="G87" s="230">
        <v>-5.7535999999999996</v>
      </c>
      <c r="H87" s="231">
        <v>0.64159999999999995</v>
      </c>
      <c r="I87" s="231">
        <v>6.8669999999999998E-3</v>
      </c>
      <c r="J87" s="230">
        <v>-22.285399999999999</v>
      </c>
      <c r="K87" s="231">
        <v>0.57679000000000002</v>
      </c>
      <c r="L87" s="230">
        <v>16.642399999999999</v>
      </c>
      <c r="M87" s="231">
        <v>33.700299999999999</v>
      </c>
      <c r="N87" s="192"/>
    </row>
    <row r="88" spans="1:14">
      <c r="A88" s="192"/>
      <c r="B88" s="229" t="s">
        <v>950</v>
      </c>
      <c r="C88" s="230">
        <v>-4.0750000000000002</v>
      </c>
      <c r="D88" s="230">
        <v>-4.0860000000000003</v>
      </c>
      <c r="E88" s="230">
        <v>-17.6296</v>
      </c>
      <c r="F88" s="230">
        <v>-17.344200000000001</v>
      </c>
      <c r="G88" s="230">
        <v>-5.6779000000000002</v>
      </c>
      <c r="H88" s="231">
        <v>0.64778000000000002</v>
      </c>
      <c r="I88" s="231">
        <v>6.8500000000000002E-3</v>
      </c>
      <c r="J88" s="230">
        <v>-21.8399</v>
      </c>
      <c r="K88" s="231">
        <v>0.51758000000000004</v>
      </c>
      <c r="L88" s="230">
        <v>13.672000000000001</v>
      </c>
      <c r="M88" s="231">
        <v>30.353300000000001</v>
      </c>
      <c r="N88" s="192"/>
    </row>
    <row r="89" spans="1:14">
      <c r="A89" s="192"/>
      <c r="B89" s="229" t="s">
        <v>951</v>
      </c>
      <c r="C89" s="230">
        <v>-3.9565999999999999</v>
      </c>
      <c r="D89" s="230">
        <v>-3.9657</v>
      </c>
      <c r="E89" s="230">
        <v>-17.767099999999999</v>
      </c>
      <c r="F89" s="230">
        <v>-17.4847</v>
      </c>
      <c r="G89" s="230">
        <v>-5.734</v>
      </c>
      <c r="H89" s="231">
        <v>0.61707999999999996</v>
      </c>
      <c r="I89" s="231">
        <v>7.1126999999999996E-3</v>
      </c>
      <c r="J89" s="230">
        <v>-22.1477</v>
      </c>
      <c r="K89" s="231">
        <v>0.48193999999999998</v>
      </c>
      <c r="L89" s="230">
        <v>54.8324</v>
      </c>
      <c r="M89" s="231">
        <v>72.365399999999994</v>
      </c>
      <c r="N89" s="192"/>
    </row>
    <row r="90" spans="1:14">
      <c r="A90" s="192"/>
      <c r="B90" s="229" t="s">
        <v>952</v>
      </c>
      <c r="C90" s="230">
        <v>0.26062999999999997</v>
      </c>
      <c r="D90" s="230">
        <v>0.35382000000000002</v>
      </c>
      <c r="E90" s="230">
        <v>-11.2422</v>
      </c>
      <c r="F90" s="230">
        <v>-10.4071</v>
      </c>
      <c r="G90" s="230">
        <v>4.9336000000000002</v>
      </c>
      <c r="H90" s="231">
        <v>0.44358999999999998</v>
      </c>
      <c r="I90" s="231" t="s">
        <v>817</v>
      </c>
      <c r="J90" s="230">
        <v>-10.394399999999999</v>
      </c>
      <c r="K90" s="231">
        <v>-0.81686999999999999</v>
      </c>
      <c r="L90" s="230">
        <v>-16.387699999999999</v>
      </c>
      <c r="M90" s="231">
        <v>-17.361999999999998</v>
      </c>
      <c r="N90" s="192"/>
    </row>
    <row r="91" spans="1:14">
      <c r="A91" s="192"/>
      <c r="B91" s="229" t="s">
        <v>953</v>
      </c>
      <c r="C91" s="230">
        <v>0.60350000000000004</v>
      </c>
      <c r="D91" s="230">
        <v>0.66713999999999996</v>
      </c>
      <c r="E91" s="230">
        <v>-10.327199999999999</v>
      </c>
      <c r="F91" s="230">
        <v>-9.8839000000000006</v>
      </c>
      <c r="G91" s="230">
        <v>6.2069999999999999</v>
      </c>
      <c r="H91" s="231">
        <v>0.46150999999999998</v>
      </c>
      <c r="I91" s="231">
        <v>6.3841000000000002E-3</v>
      </c>
      <c r="J91" s="230">
        <v>-7.5636000000000001</v>
      </c>
      <c r="K91" s="231">
        <v>0.18967999999999999</v>
      </c>
      <c r="L91" s="230">
        <v>31.6145</v>
      </c>
      <c r="M91" s="231">
        <v>28.338899999999999</v>
      </c>
      <c r="N91" s="192"/>
    </row>
    <row r="92" spans="1:14">
      <c r="A92" s="192"/>
      <c r="B92" s="229" t="s">
        <v>954</v>
      </c>
      <c r="C92" s="230">
        <v>0.51415</v>
      </c>
      <c r="D92" s="230">
        <v>0.56820000000000004</v>
      </c>
      <c r="E92" s="230">
        <v>-10.8919</v>
      </c>
      <c r="F92" s="230">
        <v>-10.3918</v>
      </c>
      <c r="G92" s="230">
        <v>5.5155000000000003</v>
      </c>
      <c r="H92" s="231">
        <v>0.43028</v>
      </c>
      <c r="I92" s="231">
        <v>7.6495E-3</v>
      </c>
      <c r="J92" s="230">
        <v>-8.5718999999999994</v>
      </c>
      <c r="K92" s="231">
        <v>0.31402000000000002</v>
      </c>
      <c r="L92" s="230">
        <v>42.083100000000002</v>
      </c>
      <c r="M92" s="231">
        <v>40.053400000000003</v>
      </c>
      <c r="N92" s="192"/>
    </row>
    <row r="93" spans="1:14">
      <c r="A93" s="192"/>
      <c r="B93" s="229" t="s">
        <v>955</v>
      </c>
      <c r="C93" s="230">
        <v>2.3393000000000002</v>
      </c>
      <c r="D93" s="230">
        <v>2.4306000000000001</v>
      </c>
      <c r="E93" s="230">
        <v>-11.6152</v>
      </c>
      <c r="F93" s="230">
        <v>-11.1998</v>
      </c>
      <c r="G93" s="230">
        <v>6.5022000000000002</v>
      </c>
      <c r="H93" s="231">
        <v>0.39176</v>
      </c>
      <c r="I93" s="231">
        <v>7.5602999999999998E-3</v>
      </c>
      <c r="J93" s="230">
        <v>-10.1897</v>
      </c>
      <c r="K93" s="231">
        <v>0.13399</v>
      </c>
      <c r="L93" s="230">
        <v>16.491399999999999</v>
      </c>
      <c r="M93" s="231">
        <v>14.1342</v>
      </c>
      <c r="N93" s="192"/>
    </row>
    <row r="94" spans="1:14">
      <c r="A94" s="192"/>
      <c r="B94" s="229" t="s">
        <v>956</v>
      </c>
      <c r="C94" s="230">
        <v>2.3408000000000002</v>
      </c>
      <c r="D94" s="230">
        <v>2.4289999999999998</v>
      </c>
      <c r="E94" s="230">
        <v>-11.636200000000001</v>
      </c>
      <c r="F94" s="230">
        <v>-11.1412</v>
      </c>
      <c r="G94" s="230">
        <v>6.4980000000000002</v>
      </c>
      <c r="H94" s="231">
        <v>0.40839999999999999</v>
      </c>
      <c r="I94" s="231">
        <v>6.9619E-3</v>
      </c>
      <c r="J94" s="230">
        <v>-10.186199999999999</v>
      </c>
      <c r="K94" s="231">
        <v>0.17998</v>
      </c>
      <c r="L94" s="230">
        <v>30.428899999999999</v>
      </c>
      <c r="M94" s="231">
        <v>28.082699999999999</v>
      </c>
      <c r="N94" s="192"/>
    </row>
    <row r="95" spans="1:14">
      <c r="A95" s="192"/>
      <c r="B95" s="229" t="s">
        <v>957</v>
      </c>
      <c r="C95" s="230">
        <v>2.3195000000000001</v>
      </c>
      <c r="D95" s="230">
        <v>2.4022999999999999</v>
      </c>
      <c r="E95" s="230">
        <v>-11.6335</v>
      </c>
      <c r="F95" s="230">
        <v>-11.140700000000001</v>
      </c>
      <c r="G95" s="230">
        <v>6.5096999999999996</v>
      </c>
      <c r="H95" s="231">
        <v>0.43053000000000002</v>
      </c>
      <c r="I95" s="231">
        <v>5.6889999999999996E-3</v>
      </c>
      <c r="J95" s="230">
        <v>-9.9184000000000001</v>
      </c>
      <c r="K95" s="231">
        <v>0.44511000000000001</v>
      </c>
      <c r="L95" s="230">
        <v>62.881399999999999</v>
      </c>
      <c r="M95" s="231">
        <v>60.4803</v>
      </c>
      <c r="N95" s="192"/>
    </row>
    <row r="96" spans="1:14">
      <c r="A96" s="192"/>
      <c r="B96" s="229" t="s">
        <v>958</v>
      </c>
      <c r="C96" s="230">
        <v>-1.1658999999999999</v>
      </c>
      <c r="D96" s="230">
        <v>-1.1311</v>
      </c>
      <c r="E96" s="230">
        <v>-18.668800000000001</v>
      </c>
      <c r="F96" s="230">
        <v>-18.226600000000001</v>
      </c>
      <c r="G96" s="230">
        <v>-3.9077000000000002</v>
      </c>
      <c r="H96" s="231">
        <v>0.67068000000000005</v>
      </c>
      <c r="I96" s="231">
        <f t="shared" ref="I96:I102" si="2">(SQRT(41700/(H96-0.139)))-273.15</f>
        <v>6.9046999577083739</v>
      </c>
      <c r="J96" s="230">
        <v>-23.5822</v>
      </c>
      <c r="K96" s="231">
        <v>0.83635999999999999</v>
      </c>
      <c r="L96" s="230">
        <v>91.425299999999993</v>
      </c>
      <c r="M96" s="231">
        <v>108.4864</v>
      </c>
      <c r="N96" s="192"/>
    </row>
    <row r="97" spans="1:14">
      <c r="A97" s="192"/>
      <c r="B97" s="229" t="s">
        <v>959</v>
      </c>
      <c r="C97" s="230">
        <v>-1.2096</v>
      </c>
      <c r="D97" s="230">
        <v>-1.1755</v>
      </c>
      <c r="E97" s="230">
        <v>-18.662800000000001</v>
      </c>
      <c r="F97" s="230">
        <v>-18.238700000000001</v>
      </c>
      <c r="G97" s="230">
        <v>-3.9390000000000001</v>
      </c>
      <c r="H97" s="231">
        <v>0.67571000000000003</v>
      </c>
      <c r="I97" s="231">
        <f t="shared" si="2"/>
        <v>5.5892864256797452</v>
      </c>
      <c r="J97" s="230">
        <v>-23.712</v>
      </c>
      <c r="K97" s="231">
        <v>0.69113000000000002</v>
      </c>
      <c r="L97" s="230">
        <v>33.5505</v>
      </c>
      <c r="M97" s="231">
        <v>49.735900000000001</v>
      </c>
      <c r="N97" s="192"/>
    </row>
    <row r="98" spans="1:14">
      <c r="A98" s="192"/>
      <c r="B98" s="229" t="s">
        <v>960</v>
      </c>
      <c r="C98" s="230">
        <v>-1.1413</v>
      </c>
      <c r="D98" s="230">
        <v>-1.1135999999999999</v>
      </c>
      <c r="E98" s="230">
        <v>-18.734200000000001</v>
      </c>
      <c r="F98" s="230">
        <v>-18.3108</v>
      </c>
      <c r="G98" s="230">
        <v>-3.9137</v>
      </c>
      <c r="H98" s="231">
        <v>0.70545000000000002</v>
      </c>
      <c r="I98" s="231">
        <f t="shared" si="2"/>
        <v>-1.8266085746107024</v>
      </c>
      <c r="J98" s="230">
        <v>-23.918299999999999</v>
      </c>
      <c r="K98" s="231">
        <v>0.62480000000000002</v>
      </c>
      <c r="L98" s="230">
        <v>3.1118000000000001</v>
      </c>
      <c r="M98" s="231">
        <v>18.8963</v>
      </c>
      <c r="N98" s="192"/>
    </row>
    <row r="99" spans="1:14">
      <c r="A99" s="192"/>
      <c r="B99" s="229" t="s">
        <v>961</v>
      </c>
      <c r="C99" s="230">
        <v>-0.83499000000000001</v>
      </c>
      <c r="D99" s="230">
        <v>-0.73851999999999995</v>
      </c>
      <c r="E99" s="230">
        <v>-17.148800000000001</v>
      </c>
      <c r="F99" s="230">
        <v>-16.807400000000001</v>
      </c>
      <c r="G99" s="230">
        <v>-2.0949</v>
      </c>
      <c r="H99" s="231">
        <v>0.57767000000000002</v>
      </c>
      <c r="I99" s="231">
        <f t="shared" si="2"/>
        <v>35.168127804082417</v>
      </c>
      <c r="J99" s="230">
        <v>-21.081299999999999</v>
      </c>
      <c r="K99" s="231">
        <v>0.30034</v>
      </c>
      <c r="L99" s="230">
        <v>-2.0448</v>
      </c>
      <c r="M99" s="231">
        <v>10.083299999999999</v>
      </c>
      <c r="N99" s="192"/>
    </row>
    <row r="100" spans="1:14">
      <c r="A100" s="192"/>
      <c r="B100" s="229" t="s">
        <v>962</v>
      </c>
      <c r="C100" s="230">
        <v>-0.81284000000000001</v>
      </c>
      <c r="D100" s="230">
        <v>-0.77270000000000005</v>
      </c>
      <c r="E100" s="230">
        <v>-17.6248</v>
      </c>
      <c r="F100" s="230">
        <v>-17.177900000000001</v>
      </c>
      <c r="G100" s="230">
        <v>-2.5762999999999998</v>
      </c>
      <c r="H100" s="231">
        <v>0.58167999999999997</v>
      </c>
      <c r="I100" s="231">
        <f t="shared" si="2"/>
        <v>33.768506953466215</v>
      </c>
      <c r="J100" s="230">
        <v>-21.8093</v>
      </c>
      <c r="K100" s="231">
        <v>0.52419000000000004</v>
      </c>
      <c r="L100" s="230">
        <v>26.274100000000001</v>
      </c>
      <c r="M100" s="231">
        <v>39.731200000000001</v>
      </c>
      <c r="N100" s="192"/>
    </row>
    <row r="101" spans="1:14">
      <c r="A101" s="192"/>
      <c r="B101" s="229" t="s">
        <v>963</v>
      </c>
      <c r="C101" s="230">
        <v>-0.81335999999999997</v>
      </c>
      <c r="D101" s="230">
        <v>-0.77322000000000002</v>
      </c>
      <c r="E101" s="230">
        <v>-17.538399999999999</v>
      </c>
      <c r="F101" s="230">
        <v>-17.103300000000001</v>
      </c>
      <c r="G101" s="230">
        <v>-2.4634</v>
      </c>
      <c r="H101" s="231">
        <v>0.60699000000000003</v>
      </c>
      <c r="I101" s="231">
        <f t="shared" si="2"/>
        <v>25.35371529377818</v>
      </c>
      <c r="J101" s="230">
        <v>-21.591699999999999</v>
      </c>
      <c r="K101" s="231">
        <v>0.57098000000000004</v>
      </c>
      <c r="L101" s="230">
        <v>23.488499999999998</v>
      </c>
      <c r="M101" s="231">
        <v>36.727200000000003</v>
      </c>
      <c r="N101" s="192"/>
    </row>
    <row r="102" spans="1:14">
      <c r="A102" s="192"/>
      <c r="B102" s="229" t="s">
        <v>964</v>
      </c>
      <c r="C102" s="230">
        <v>-0.80986999999999998</v>
      </c>
      <c r="D102" s="230">
        <v>-0.77693000000000001</v>
      </c>
      <c r="E102" s="230">
        <v>-17.595099999999999</v>
      </c>
      <c r="F102" s="230">
        <v>-17.160599999999999</v>
      </c>
      <c r="G102" s="230">
        <v>-2.5</v>
      </c>
      <c r="H102" s="231">
        <v>0.62114999999999998</v>
      </c>
      <c r="I102" s="231">
        <f t="shared" si="2"/>
        <v>20.937754915091034</v>
      </c>
      <c r="J102" s="230">
        <v>-21.429600000000001</v>
      </c>
      <c r="K102" s="231">
        <v>0.85199999999999998</v>
      </c>
      <c r="L102" s="230">
        <v>99.040999999999997</v>
      </c>
      <c r="M102" s="231">
        <v>113.3871</v>
      </c>
      <c r="N102" s="192"/>
    </row>
    <row r="103" spans="1:14">
      <c r="A103" s="192"/>
      <c r="B103" s="229" t="s">
        <v>965</v>
      </c>
      <c r="C103" s="230">
        <v>-0.90581999999999996</v>
      </c>
      <c r="D103" s="230">
        <v>-0.81023000000000001</v>
      </c>
      <c r="E103" s="230">
        <v>-16.748899999999999</v>
      </c>
      <c r="F103" s="230">
        <v>-16.409800000000001</v>
      </c>
      <c r="G103" s="230">
        <v>-1.7611000000000001</v>
      </c>
      <c r="H103" s="231">
        <v>0.56759000000000004</v>
      </c>
      <c r="I103" s="231">
        <v>38.772720957237311</v>
      </c>
      <c r="J103" s="230">
        <v>-20.2196</v>
      </c>
      <c r="K103" s="231">
        <v>0.36786999999999997</v>
      </c>
      <c r="L103" s="230">
        <v>2.8904000000000001</v>
      </c>
      <c r="M103" s="231">
        <v>14.326599999999999</v>
      </c>
      <c r="N103" s="192"/>
    </row>
    <row r="104" spans="1:14">
      <c r="A104" s="192"/>
      <c r="B104" s="229" t="s">
        <v>966</v>
      </c>
      <c r="C104" s="230">
        <v>-0.96248999999999996</v>
      </c>
      <c r="D104" s="230">
        <v>-0.93198999999999999</v>
      </c>
      <c r="E104" s="230">
        <v>-17.136700000000001</v>
      </c>
      <c r="F104" s="230">
        <v>-16.697700000000001</v>
      </c>
      <c r="G104" s="230">
        <v>-2.1149</v>
      </c>
      <c r="H104" s="231">
        <v>0.68564000000000003</v>
      </c>
      <c r="I104" s="231">
        <v>3.0459612047290534</v>
      </c>
      <c r="J104" s="230">
        <v>-20.216000000000001</v>
      </c>
      <c r="K104" s="231">
        <v>1.1605000000000001</v>
      </c>
      <c r="L104" s="230">
        <v>188.14959999999999</v>
      </c>
      <c r="M104" s="231">
        <v>202.72829999999999</v>
      </c>
      <c r="N104" s="192"/>
    </row>
    <row r="105" spans="1:14">
      <c r="A105" s="192"/>
      <c r="B105" s="229" t="s">
        <v>967</v>
      </c>
      <c r="C105" s="230">
        <v>-0.98629999999999995</v>
      </c>
      <c r="D105" s="230">
        <v>-0.95618000000000003</v>
      </c>
      <c r="E105" s="230">
        <v>-17.224699999999999</v>
      </c>
      <c r="F105" s="230">
        <v>-16.7866</v>
      </c>
      <c r="G105" s="230">
        <v>-2.3214000000000001</v>
      </c>
      <c r="H105" s="231">
        <v>0.58794999999999997</v>
      </c>
      <c r="I105" s="231">
        <v>31.617771569387799</v>
      </c>
      <c r="J105" s="230">
        <v>-20.994</v>
      </c>
      <c r="K105" s="231">
        <v>0.54464999999999997</v>
      </c>
      <c r="L105" s="230">
        <v>33.795900000000003</v>
      </c>
      <c r="M105" s="231">
        <v>46.683100000000003</v>
      </c>
      <c r="N105" s="192"/>
    </row>
    <row r="106" spans="1:14">
      <c r="A106" s="192"/>
      <c r="B106" s="234" t="s">
        <v>968</v>
      </c>
      <c r="C106" s="235">
        <v>-0.88021000000000005</v>
      </c>
      <c r="D106" s="235">
        <v>-0.84840000000000004</v>
      </c>
      <c r="E106" s="235">
        <v>-17.080400000000001</v>
      </c>
      <c r="F106" s="235">
        <v>-16.640899999999998</v>
      </c>
      <c r="G106" s="235">
        <v>-2.0760999999999998</v>
      </c>
      <c r="H106" s="236">
        <v>0.58145999999999998</v>
      </c>
      <c r="I106" s="236">
        <v>33.84480049444528</v>
      </c>
      <c r="J106" s="235">
        <v>-20.747199999999999</v>
      </c>
      <c r="K106" s="236">
        <v>0.50283999999999995</v>
      </c>
      <c r="L106" s="235">
        <v>29.260899999999999</v>
      </c>
      <c r="M106" s="236">
        <v>41.674500000000002</v>
      </c>
      <c r="N106" s="192"/>
    </row>
    <row r="107" spans="1:14">
      <c r="A107" s="192"/>
      <c r="B107" s="192"/>
      <c r="C107" s="192"/>
      <c r="D107" s="192"/>
      <c r="E107" s="192"/>
      <c r="F107" s="192"/>
      <c r="G107" s="192"/>
      <c r="H107" s="192"/>
      <c r="I107" s="192"/>
      <c r="J107" s="192"/>
      <c r="K107" s="192"/>
      <c r="L107" s="192"/>
      <c r="M107" s="192"/>
      <c r="N107" s="192"/>
    </row>
    <row r="108" spans="1:14">
      <c r="A108" s="192"/>
      <c r="B108" s="192"/>
      <c r="C108" s="192"/>
      <c r="D108" s="192"/>
      <c r="E108" s="192"/>
      <c r="F108" s="192"/>
      <c r="G108" s="192"/>
      <c r="H108" s="192"/>
      <c r="I108" s="192"/>
      <c r="J108" s="192"/>
      <c r="K108" s="192"/>
      <c r="L108" s="192"/>
      <c r="M108" s="192"/>
      <c r="N108" s="192"/>
    </row>
  </sheetData>
  <mergeCells count="3">
    <mergeCell ref="B2:M2"/>
    <mergeCell ref="B38:M38"/>
    <mergeCell ref="B74:M74"/>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27"/>
  <sheetViews>
    <sheetView workbookViewId="0">
      <selection activeCell="B2" sqref="B2:M8"/>
    </sheetView>
  </sheetViews>
  <sheetFormatPr baseColWidth="10" defaultRowHeight="15" x14ac:dyDescent="0"/>
  <cols>
    <col min="2" max="2" width="17.1640625" bestFit="1" customWidth="1"/>
    <col min="6" max="6" width="1.83203125" customWidth="1"/>
    <col min="10" max="10" width="1.83203125" customWidth="1"/>
  </cols>
  <sheetData>
    <row r="2" spans="2:13">
      <c r="B2" s="320" t="s">
        <v>969</v>
      </c>
      <c r="C2" s="320"/>
      <c r="D2" s="320"/>
      <c r="E2" s="320"/>
      <c r="F2" s="320"/>
      <c r="G2" s="320"/>
      <c r="H2" s="320"/>
      <c r="I2" s="320"/>
      <c r="J2" s="320"/>
      <c r="K2" s="320"/>
      <c r="L2" s="320"/>
      <c r="M2" s="320"/>
    </row>
    <row r="3" spans="2:13">
      <c r="B3" s="348" t="s">
        <v>970</v>
      </c>
      <c r="C3" s="350" t="s">
        <v>971</v>
      </c>
      <c r="D3" s="350"/>
      <c r="E3" s="350"/>
      <c r="F3" s="237"/>
      <c r="G3" s="350" t="s">
        <v>972</v>
      </c>
      <c r="H3" s="350"/>
      <c r="I3" s="350"/>
      <c r="J3" s="237"/>
      <c r="K3" s="350" t="s">
        <v>419</v>
      </c>
      <c r="L3" s="350"/>
      <c r="M3" s="350"/>
    </row>
    <row r="4" spans="2:13">
      <c r="B4" s="349"/>
      <c r="C4" s="238" t="s">
        <v>973</v>
      </c>
      <c r="D4" s="238" t="s">
        <v>974</v>
      </c>
      <c r="E4" s="238" t="s">
        <v>975</v>
      </c>
      <c r="F4" s="238"/>
      <c r="G4" s="238" t="s">
        <v>973</v>
      </c>
      <c r="H4" s="238" t="s">
        <v>974</v>
      </c>
      <c r="I4" s="238" t="s">
        <v>975</v>
      </c>
      <c r="J4" s="238"/>
      <c r="K4" s="238" t="s">
        <v>973</v>
      </c>
      <c r="L4" s="238" t="s">
        <v>974</v>
      </c>
      <c r="M4" s="238" t="s">
        <v>975</v>
      </c>
    </row>
    <row r="5" spans="2:13">
      <c r="B5" s="135" t="s">
        <v>976</v>
      </c>
      <c r="C5" s="148">
        <v>3.5467500000000003</v>
      </c>
      <c r="D5" s="148">
        <v>5.25</v>
      </c>
      <c r="E5" s="148">
        <v>-1.7032499999999997</v>
      </c>
      <c r="F5" s="143"/>
      <c r="G5" s="148">
        <v>-14.45945</v>
      </c>
      <c r="H5" s="148">
        <v>-12.899999999999999</v>
      </c>
      <c r="I5" s="148">
        <v>-1.5594500000000018</v>
      </c>
      <c r="J5" s="143"/>
      <c r="K5" s="150">
        <v>9.5036731192787194</v>
      </c>
      <c r="L5" s="150">
        <v>11.2</v>
      </c>
      <c r="M5" s="150">
        <v>-1.6963268807212799</v>
      </c>
    </row>
    <row r="6" spans="2:13">
      <c r="B6" s="135" t="s">
        <v>977</v>
      </c>
      <c r="C6" s="148">
        <v>-2.9237166666666647</v>
      </c>
      <c r="D6" s="148">
        <v>-4.45</v>
      </c>
      <c r="E6" s="148">
        <v>1.5262833333333354</v>
      </c>
      <c r="F6" s="143"/>
      <c r="G6" s="148">
        <v>-12.619016666666649</v>
      </c>
      <c r="H6" s="148">
        <v>-19</v>
      </c>
      <c r="I6" s="148">
        <v>6.3809833333333508</v>
      </c>
      <c r="J6" s="143"/>
      <c r="K6" s="150">
        <v>14.895824552229476</v>
      </c>
      <c r="L6" s="150">
        <v>22.55</v>
      </c>
      <c r="M6" s="150">
        <v>-7.6541754477705251</v>
      </c>
    </row>
    <row r="7" spans="2:13">
      <c r="B7" s="135" t="s">
        <v>978</v>
      </c>
      <c r="C7" s="148">
        <v>-1.4504999999999999</v>
      </c>
      <c r="D7" s="148">
        <v>0.3</v>
      </c>
      <c r="E7" s="148">
        <v>-1.7504999999999999</v>
      </c>
      <c r="F7" s="143"/>
      <c r="G7" s="148">
        <v>-15.7432</v>
      </c>
      <c r="H7" s="148">
        <v>-18.350000000000001</v>
      </c>
      <c r="I7" s="148">
        <v>2.6068000000000016</v>
      </c>
      <c r="J7" s="143"/>
      <c r="K7" s="150">
        <v>21.873384773238001</v>
      </c>
      <c r="L7" s="150">
        <v>19.75</v>
      </c>
      <c r="M7" s="150">
        <v>2.1233847732380013</v>
      </c>
    </row>
    <row r="8" spans="2:13">
      <c r="B8" s="219" t="s">
        <v>979</v>
      </c>
      <c r="C8" s="160">
        <v>-3.9838666666666702</v>
      </c>
      <c r="D8" s="160">
        <v>-1.9500000000000002</v>
      </c>
      <c r="E8" s="160">
        <v>-2.03386666666667</v>
      </c>
      <c r="F8" s="159"/>
      <c r="G8" s="160">
        <v>-17.334099999999999</v>
      </c>
      <c r="H8" s="160">
        <v>-17.95</v>
      </c>
      <c r="I8" s="160">
        <v>0.61589999999999989</v>
      </c>
      <c r="J8" s="159"/>
      <c r="K8" s="162">
        <v>16.739157703675001</v>
      </c>
      <c r="L8" s="162">
        <v>17.899999999999999</v>
      </c>
      <c r="M8" s="162">
        <v>-1.1608422963249971</v>
      </c>
    </row>
    <row r="27" spans="8:8">
      <c r="H27" t="s">
        <v>980</v>
      </c>
    </row>
  </sheetData>
  <mergeCells count="5">
    <mergeCell ref="B2:M2"/>
    <mergeCell ref="B3:B4"/>
    <mergeCell ref="C3:E3"/>
    <mergeCell ref="G3:I3"/>
    <mergeCell ref="K3:M3"/>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O200"/>
  <sheetViews>
    <sheetView topLeftCell="A185" workbookViewId="0">
      <selection activeCell="E193" sqref="E193"/>
    </sheetView>
  </sheetViews>
  <sheetFormatPr baseColWidth="10" defaultRowHeight="15" x14ac:dyDescent="0"/>
  <cols>
    <col min="1" max="4" width="10.83203125" style="248"/>
    <col min="5" max="5" width="8.1640625" style="248" customWidth="1"/>
    <col min="6" max="6" width="13.1640625" style="248" bestFit="1" customWidth="1"/>
    <col min="7" max="7" width="25.83203125" style="248" customWidth="1"/>
    <col min="8" max="8" width="10.83203125" style="261"/>
    <col min="9" max="9" width="18.5" style="248" bestFit="1" customWidth="1"/>
    <col min="10" max="10" width="12.6640625" style="248" customWidth="1"/>
    <col min="11" max="11" width="10.83203125" style="248" customWidth="1"/>
    <col min="12" max="13" width="17.83203125" style="248" customWidth="1"/>
    <col min="14" max="14" width="17" style="248" bestFit="1" customWidth="1"/>
    <col min="15" max="15" width="15.6640625" style="248" bestFit="1" customWidth="1"/>
    <col min="16" max="16384" width="10.83203125" style="248"/>
  </cols>
  <sheetData>
    <row r="5" spans="2:15">
      <c r="B5" s="351" t="s">
        <v>854</v>
      </c>
      <c r="C5" s="351"/>
      <c r="D5" s="351"/>
      <c r="E5" s="351"/>
      <c r="F5" s="351"/>
      <c r="G5" s="351"/>
      <c r="H5" s="351"/>
      <c r="I5" s="351"/>
      <c r="J5" s="351"/>
      <c r="K5" s="351"/>
      <c r="L5" s="351"/>
      <c r="M5" s="351"/>
      <c r="N5" s="351"/>
      <c r="O5" s="351"/>
    </row>
    <row r="6" spans="2:15">
      <c r="B6" s="352" t="s">
        <v>392</v>
      </c>
      <c r="C6" s="352" t="s">
        <v>412</v>
      </c>
      <c r="D6" s="352" t="s">
        <v>583</v>
      </c>
      <c r="E6" s="352" t="s">
        <v>584</v>
      </c>
      <c r="F6" s="352" t="s">
        <v>585</v>
      </c>
      <c r="G6" s="352" t="s">
        <v>586</v>
      </c>
      <c r="H6" s="352" t="s">
        <v>587</v>
      </c>
      <c r="I6" s="352" t="s">
        <v>588</v>
      </c>
      <c r="J6" s="352" t="s">
        <v>589</v>
      </c>
      <c r="K6" s="352" t="s">
        <v>590</v>
      </c>
      <c r="L6" s="352" t="s">
        <v>591</v>
      </c>
      <c r="M6" s="352" t="s">
        <v>592</v>
      </c>
      <c r="N6" s="354" t="s">
        <v>593</v>
      </c>
      <c r="O6" s="354"/>
    </row>
    <row r="7" spans="2:15" s="249" customFormat="1" ht="45">
      <c r="B7" s="353"/>
      <c r="C7" s="353"/>
      <c r="D7" s="353"/>
      <c r="E7" s="353"/>
      <c r="F7" s="353"/>
      <c r="G7" s="353"/>
      <c r="H7" s="353"/>
      <c r="I7" s="353"/>
      <c r="J7" s="353"/>
      <c r="K7" s="353"/>
      <c r="L7" s="353"/>
      <c r="M7" s="353"/>
      <c r="N7" s="193" t="s">
        <v>594</v>
      </c>
      <c r="O7" s="193" t="s">
        <v>595</v>
      </c>
    </row>
    <row r="8" spans="2:15" ht="30">
      <c r="B8" s="355" t="s">
        <v>402</v>
      </c>
      <c r="C8" s="355" t="s">
        <v>443</v>
      </c>
      <c r="D8" s="357">
        <v>12</v>
      </c>
      <c r="E8" s="194" t="s">
        <v>520</v>
      </c>
      <c r="F8" s="194">
        <v>50</v>
      </c>
      <c r="G8" s="250" t="s">
        <v>596</v>
      </c>
      <c r="H8" s="195" t="s">
        <v>597</v>
      </c>
      <c r="I8" s="194" t="s">
        <v>598</v>
      </c>
      <c r="J8" s="357" t="s">
        <v>599</v>
      </c>
      <c r="K8" s="357">
        <v>155</v>
      </c>
      <c r="L8" s="359">
        <v>3.9</v>
      </c>
      <c r="M8" s="359">
        <v>2.2999999999999998</v>
      </c>
      <c r="N8" s="359" t="s">
        <v>600</v>
      </c>
      <c r="O8" s="359" t="s">
        <v>601</v>
      </c>
    </row>
    <row r="9" spans="2:15" ht="30">
      <c r="B9" s="355"/>
      <c r="C9" s="355"/>
      <c r="D9" s="357"/>
      <c r="E9" s="196" t="s">
        <v>498</v>
      </c>
      <c r="F9" s="196">
        <v>50</v>
      </c>
      <c r="G9" s="251" t="s">
        <v>602</v>
      </c>
      <c r="H9" s="197" t="s">
        <v>603</v>
      </c>
      <c r="I9" s="196" t="s">
        <v>604</v>
      </c>
      <c r="J9" s="357"/>
      <c r="K9" s="357"/>
      <c r="L9" s="359"/>
      <c r="M9" s="359"/>
      <c r="N9" s="359"/>
      <c r="O9" s="359"/>
    </row>
    <row r="10" spans="2:15" ht="30">
      <c r="B10" s="356"/>
      <c r="C10" s="356"/>
      <c r="D10" s="358"/>
      <c r="E10" s="198" t="s">
        <v>497</v>
      </c>
      <c r="F10" s="198">
        <v>70</v>
      </c>
      <c r="G10" s="252" t="s">
        <v>605</v>
      </c>
      <c r="H10" s="197" t="s">
        <v>606</v>
      </c>
      <c r="I10" s="199" t="s">
        <v>604</v>
      </c>
      <c r="J10" s="358"/>
      <c r="K10" s="358"/>
      <c r="L10" s="360"/>
      <c r="M10" s="360"/>
      <c r="N10" s="360"/>
      <c r="O10" s="360"/>
    </row>
    <row r="11" spans="2:15">
      <c r="B11" s="361" t="s">
        <v>402</v>
      </c>
      <c r="C11" s="361" t="s">
        <v>443</v>
      </c>
      <c r="D11" s="362">
        <v>11</v>
      </c>
      <c r="E11" s="199" t="s">
        <v>520</v>
      </c>
      <c r="F11" s="199">
        <v>30</v>
      </c>
      <c r="G11" s="253" t="s">
        <v>607</v>
      </c>
      <c r="H11" s="198"/>
      <c r="I11" s="198"/>
      <c r="J11" s="362" t="s">
        <v>608</v>
      </c>
      <c r="K11" s="362">
        <v>47</v>
      </c>
      <c r="L11" s="363">
        <v>5.4</v>
      </c>
      <c r="M11" s="363">
        <v>3.5</v>
      </c>
      <c r="N11" s="364" t="s">
        <v>609</v>
      </c>
      <c r="O11" s="364" t="s">
        <v>610</v>
      </c>
    </row>
    <row r="12" spans="2:15" ht="45">
      <c r="B12" s="361"/>
      <c r="C12" s="361"/>
      <c r="D12" s="362"/>
      <c r="E12" s="198" t="s">
        <v>522</v>
      </c>
      <c r="F12" s="198">
        <v>90</v>
      </c>
      <c r="G12" s="254" t="s">
        <v>611</v>
      </c>
      <c r="H12" s="198" t="s">
        <v>612</v>
      </c>
      <c r="I12" s="198" t="s">
        <v>613</v>
      </c>
      <c r="J12" s="362"/>
      <c r="K12" s="362"/>
      <c r="L12" s="363"/>
      <c r="M12" s="363"/>
      <c r="N12" s="360"/>
      <c r="O12" s="360"/>
    </row>
    <row r="13" spans="2:15" ht="45">
      <c r="B13" s="361" t="s">
        <v>402</v>
      </c>
      <c r="C13" s="361" t="s">
        <v>443</v>
      </c>
      <c r="D13" s="362">
        <v>10</v>
      </c>
      <c r="E13" s="199" t="s">
        <v>520</v>
      </c>
      <c r="F13" s="199">
        <v>30</v>
      </c>
      <c r="G13" s="253" t="s">
        <v>614</v>
      </c>
      <c r="H13" s="198" t="s">
        <v>615</v>
      </c>
      <c r="I13" s="198" t="s">
        <v>613</v>
      </c>
      <c r="J13" s="362" t="s">
        <v>616</v>
      </c>
      <c r="K13" s="362"/>
      <c r="L13" s="363"/>
      <c r="M13" s="363"/>
      <c r="N13" s="364" t="s">
        <v>617</v>
      </c>
      <c r="O13" s="364" t="s">
        <v>618</v>
      </c>
    </row>
    <row r="14" spans="2:15" ht="30">
      <c r="B14" s="361"/>
      <c r="C14" s="361"/>
      <c r="D14" s="362"/>
      <c r="E14" s="198" t="s">
        <v>498</v>
      </c>
      <c r="F14" s="198">
        <v>60</v>
      </c>
      <c r="G14" s="254" t="s">
        <v>619</v>
      </c>
      <c r="H14" s="198" t="s">
        <v>620</v>
      </c>
      <c r="I14" s="198" t="s">
        <v>613</v>
      </c>
      <c r="J14" s="362"/>
      <c r="K14" s="362"/>
      <c r="L14" s="363"/>
      <c r="M14" s="363"/>
      <c r="N14" s="360"/>
      <c r="O14" s="360"/>
    </row>
    <row r="15" spans="2:15" ht="45">
      <c r="B15" s="355" t="s">
        <v>402</v>
      </c>
      <c r="C15" s="355" t="s">
        <v>443</v>
      </c>
      <c r="D15" s="357">
        <v>9</v>
      </c>
      <c r="E15" s="199" t="s">
        <v>520</v>
      </c>
      <c r="F15" s="199">
        <v>30</v>
      </c>
      <c r="G15" s="255" t="s">
        <v>621</v>
      </c>
      <c r="H15" s="197" t="s">
        <v>622</v>
      </c>
      <c r="I15" s="199" t="s">
        <v>613</v>
      </c>
      <c r="J15" s="357" t="s">
        <v>623</v>
      </c>
      <c r="K15" s="357">
        <v>171</v>
      </c>
      <c r="L15" s="359">
        <v>3.4</v>
      </c>
      <c r="M15" s="359">
        <v>1.8</v>
      </c>
      <c r="N15" s="359" t="s">
        <v>600</v>
      </c>
      <c r="O15" s="359" t="s">
        <v>601</v>
      </c>
    </row>
    <row r="16" spans="2:15">
      <c r="B16" s="355"/>
      <c r="C16" s="355"/>
      <c r="D16" s="357"/>
      <c r="E16" s="196" t="s">
        <v>498</v>
      </c>
      <c r="F16" s="196">
        <v>80</v>
      </c>
      <c r="G16" s="251" t="s">
        <v>624</v>
      </c>
      <c r="H16" s="197" t="s">
        <v>615</v>
      </c>
      <c r="I16" s="196" t="s">
        <v>613</v>
      </c>
      <c r="J16" s="357"/>
      <c r="K16" s="357"/>
      <c r="L16" s="359"/>
      <c r="M16" s="359"/>
      <c r="N16" s="359"/>
      <c r="O16" s="359"/>
    </row>
    <row r="17" spans="2:15">
      <c r="B17" s="356"/>
      <c r="C17" s="356"/>
      <c r="D17" s="358"/>
      <c r="E17" s="198" t="s">
        <v>522</v>
      </c>
      <c r="F17" s="198">
        <v>20</v>
      </c>
      <c r="G17" s="252" t="s">
        <v>625</v>
      </c>
      <c r="H17" s="197" t="s">
        <v>615</v>
      </c>
      <c r="I17" s="199" t="s">
        <v>613</v>
      </c>
      <c r="J17" s="358"/>
      <c r="K17" s="358"/>
      <c r="L17" s="360"/>
      <c r="M17" s="360"/>
      <c r="N17" s="360"/>
      <c r="O17" s="360"/>
    </row>
    <row r="18" spans="2:15" ht="30">
      <c r="B18" s="361" t="s">
        <v>402</v>
      </c>
      <c r="C18" s="361" t="s">
        <v>443</v>
      </c>
      <c r="D18" s="362">
        <v>8</v>
      </c>
      <c r="E18" s="199" t="s">
        <v>520</v>
      </c>
      <c r="F18" s="199">
        <v>40</v>
      </c>
      <c r="G18" s="253" t="s">
        <v>626</v>
      </c>
      <c r="H18" s="198" t="s">
        <v>627</v>
      </c>
      <c r="I18" s="198" t="s">
        <v>613</v>
      </c>
      <c r="J18" s="362" t="s">
        <v>628</v>
      </c>
      <c r="K18" s="362">
        <v>62</v>
      </c>
      <c r="L18" s="363">
        <v>3</v>
      </c>
      <c r="M18" s="363">
        <v>1.8</v>
      </c>
      <c r="N18" s="364" t="s">
        <v>609</v>
      </c>
      <c r="O18" s="364" t="s">
        <v>610</v>
      </c>
    </row>
    <row r="19" spans="2:15" ht="45">
      <c r="B19" s="367"/>
      <c r="C19" s="367"/>
      <c r="D19" s="368"/>
      <c r="E19" s="210" t="s">
        <v>522</v>
      </c>
      <c r="F19" s="210">
        <v>50</v>
      </c>
      <c r="G19" s="256" t="s">
        <v>629</v>
      </c>
      <c r="H19" s="210" t="s">
        <v>630</v>
      </c>
      <c r="I19" s="210" t="s">
        <v>631</v>
      </c>
      <c r="J19" s="368"/>
      <c r="K19" s="368"/>
      <c r="L19" s="365"/>
      <c r="M19" s="365"/>
      <c r="N19" s="366"/>
      <c r="O19" s="366"/>
    </row>
    <row r="20" spans="2:15" s="257" customFormat="1">
      <c r="B20" s="241"/>
      <c r="C20" s="241"/>
      <c r="D20" s="242"/>
      <c r="E20" s="242"/>
      <c r="F20" s="242"/>
      <c r="G20" s="247"/>
      <c r="H20" s="242"/>
      <c r="I20" s="242"/>
      <c r="J20" s="242"/>
      <c r="K20" s="242"/>
      <c r="L20" s="243"/>
      <c r="M20" s="243"/>
      <c r="N20" s="243"/>
      <c r="O20" s="243"/>
    </row>
    <row r="21" spans="2:15" s="257" customFormat="1">
      <c r="B21" s="241"/>
      <c r="C21" s="241"/>
      <c r="D21" s="242"/>
      <c r="E21" s="242"/>
      <c r="F21" s="242"/>
      <c r="G21" s="247"/>
      <c r="H21" s="242"/>
      <c r="I21" s="242"/>
      <c r="J21" s="242"/>
      <c r="K21" s="242"/>
      <c r="L21" s="243"/>
      <c r="M21" s="243"/>
      <c r="N21" s="243"/>
      <c r="O21" s="243"/>
    </row>
    <row r="22" spans="2:15">
      <c r="B22" s="351" t="s">
        <v>985</v>
      </c>
      <c r="C22" s="351"/>
      <c r="D22" s="351"/>
      <c r="E22" s="351"/>
      <c r="F22" s="351"/>
      <c r="G22" s="351"/>
      <c r="H22" s="351"/>
      <c r="I22" s="351"/>
      <c r="J22" s="351"/>
      <c r="K22" s="351"/>
      <c r="L22" s="351"/>
      <c r="M22" s="351"/>
      <c r="N22" s="351"/>
      <c r="O22" s="351"/>
    </row>
    <row r="23" spans="2:15">
      <c r="B23" s="352" t="s">
        <v>392</v>
      </c>
      <c r="C23" s="352" t="s">
        <v>412</v>
      </c>
      <c r="D23" s="352" t="s">
        <v>583</v>
      </c>
      <c r="E23" s="352" t="s">
        <v>584</v>
      </c>
      <c r="F23" s="352" t="s">
        <v>585</v>
      </c>
      <c r="G23" s="352" t="s">
        <v>586</v>
      </c>
      <c r="H23" s="352" t="s">
        <v>587</v>
      </c>
      <c r="I23" s="352" t="s">
        <v>588</v>
      </c>
      <c r="J23" s="352" t="s">
        <v>589</v>
      </c>
      <c r="K23" s="352" t="s">
        <v>590</v>
      </c>
      <c r="L23" s="352" t="s">
        <v>591</v>
      </c>
      <c r="M23" s="352" t="s">
        <v>592</v>
      </c>
      <c r="N23" s="354" t="s">
        <v>593</v>
      </c>
      <c r="O23" s="354"/>
    </row>
    <row r="24" spans="2:15" s="249" customFormat="1" ht="45">
      <c r="B24" s="353"/>
      <c r="C24" s="353"/>
      <c r="D24" s="353"/>
      <c r="E24" s="353"/>
      <c r="F24" s="353"/>
      <c r="G24" s="353"/>
      <c r="H24" s="353"/>
      <c r="I24" s="353"/>
      <c r="J24" s="353"/>
      <c r="K24" s="353"/>
      <c r="L24" s="353"/>
      <c r="M24" s="353"/>
      <c r="N24" s="193" t="s">
        <v>594</v>
      </c>
      <c r="O24" s="193" t="s">
        <v>595</v>
      </c>
    </row>
    <row r="25" spans="2:15" ht="45">
      <c r="B25" s="355" t="s">
        <v>402</v>
      </c>
      <c r="C25" s="355" t="s">
        <v>443</v>
      </c>
      <c r="D25" s="357">
        <v>7</v>
      </c>
      <c r="E25" s="199" t="s">
        <v>520</v>
      </c>
      <c r="F25" s="199">
        <v>30</v>
      </c>
      <c r="G25" s="255" t="s">
        <v>632</v>
      </c>
      <c r="H25" s="197" t="s">
        <v>615</v>
      </c>
      <c r="I25" s="199" t="s">
        <v>613</v>
      </c>
      <c r="J25" s="357" t="s">
        <v>633</v>
      </c>
      <c r="K25" s="357">
        <v>187</v>
      </c>
      <c r="L25" s="359">
        <v>5.7</v>
      </c>
      <c r="M25" s="359">
        <v>3.3</v>
      </c>
      <c r="N25" s="359" t="s">
        <v>600</v>
      </c>
      <c r="O25" s="359" t="s">
        <v>601</v>
      </c>
    </row>
    <row r="26" spans="2:15" ht="30">
      <c r="B26" s="355"/>
      <c r="C26" s="355"/>
      <c r="D26" s="357"/>
      <c r="E26" s="196" t="s">
        <v>498</v>
      </c>
      <c r="F26" s="196">
        <v>90</v>
      </c>
      <c r="G26" s="251" t="s">
        <v>634</v>
      </c>
      <c r="H26" s="197" t="s">
        <v>615</v>
      </c>
      <c r="I26" s="196" t="s">
        <v>613</v>
      </c>
      <c r="J26" s="357"/>
      <c r="K26" s="357"/>
      <c r="L26" s="359"/>
      <c r="M26" s="359"/>
      <c r="N26" s="359"/>
      <c r="O26" s="359"/>
    </row>
    <row r="27" spans="2:15" ht="45">
      <c r="B27" s="356"/>
      <c r="C27" s="356"/>
      <c r="D27" s="358"/>
      <c r="E27" s="198" t="s">
        <v>497</v>
      </c>
      <c r="F27" s="198">
        <v>80</v>
      </c>
      <c r="G27" s="252" t="s">
        <v>635</v>
      </c>
      <c r="H27" s="196" t="s">
        <v>636</v>
      </c>
      <c r="I27" s="196" t="s">
        <v>631</v>
      </c>
      <c r="J27" s="358"/>
      <c r="K27" s="358"/>
      <c r="L27" s="360"/>
      <c r="M27" s="360"/>
      <c r="N27" s="360"/>
      <c r="O27" s="360"/>
    </row>
    <row r="28" spans="2:15" ht="30">
      <c r="B28" s="361" t="s">
        <v>402</v>
      </c>
      <c r="C28" s="361" t="s">
        <v>443</v>
      </c>
      <c r="D28" s="362">
        <v>6</v>
      </c>
      <c r="E28" s="199" t="s">
        <v>520</v>
      </c>
      <c r="F28" s="199">
        <v>30</v>
      </c>
      <c r="G28" s="253" t="s">
        <v>637</v>
      </c>
      <c r="H28" s="198" t="s">
        <v>615</v>
      </c>
      <c r="I28" s="198" t="s">
        <v>613</v>
      </c>
      <c r="J28" s="362" t="s">
        <v>638</v>
      </c>
      <c r="K28" s="362"/>
      <c r="L28" s="363"/>
      <c r="M28" s="363"/>
      <c r="N28" s="364" t="s">
        <v>617</v>
      </c>
      <c r="O28" s="364" t="s">
        <v>618</v>
      </c>
    </row>
    <row r="29" spans="2:15" ht="30">
      <c r="B29" s="361"/>
      <c r="C29" s="361"/>
      <c r="D29" s="362"/>
      <c r="E29" s="198" t="s">
        <v>498</v>
      </c>
      <c r="F29" s="198">
        <v>40</v>
      </c>
      <c r="G29" s="254" t="s">
        <v>639</v>
      </c>
      <c r="H29" s="198" t="s">
        <v>640</v>
      </c>
      <c r="I29" s="198" t="s">
        <v>631</v>
      </c>
      <c r="J29" s="362"/>
      <c r="K29" s="362"/>
      <c r="L29" s="363"/>
      <c r="M29" s="363"/>
      <c r="N29" s="360"/>
      <c r="O29" s="360"/>
    </row>
    <row r="30" spans="2:15" ht="30">
      <c r="B30" s="355" t="s">
        <v>402</v>
      </c>
      <c r="C30" s="355" t="s">
        <v>443</v>
      </c>
      <c r="D30" s="357">
        <v>5</v>
      </c>
      <c r="E30" s="199" t="s">
        <v>520</v>
      </c>
      <c r="F30" s="199">
        <v>50</v>
      </c>
      <c r="G30" s="255" t="s">
        <v>641</v>
      </c>
      <c r="H30" s="197" t="s">
        <v>597</v>
      </c>
      <c r="I30" s="199" t="s">
        <v>598</v>
      </c>
      <c r="J30" s="357" t="s">
        <v>642</v>
      </c>
      <c r="K30" s="357">
        <v>171</v>
      </c>
      <c r="L30" s="359">
        <v>5.5</v>
      </c>
      <c r="M30" s="359">
        <v>4.0999999999999996</v>
      </c>
      <c r="N30" s="359" t="s">
        <v>600</v>
      </c>
      <c r="O30" s="359" t="s">
        <v>601</v>
      </c>
    </row>
    <row r="31" spans="2:15">
      <c r="B31" s="355"/>
      <c r="C31" s="355"/>
      <c r="D31" s="357"/>
      <c r="E31" s="196" t="s">
        <v>498</v>
      </c>
      <c r="F31" s="196">
        <v>20</v>
      </c>
      <c r="G31" s="251" t="s">
        <v>643</v>
      </c>
      <c r="H31" s="197" t="s">
        <v>644</v>
      </c>
      <c r="I31" s="196" t="s">
        <v>604</v>
      </c>
      <c r="J31" s="357"/>
      <c r="K31" s="357"/>
      <c r="L31" s="359"/>
      <c r="M31" s="359"/>
      <c r="N31" s="359"/>
      <c r="O31" s="359"/>
    </row>
    <row r="32" spans="2:15" ht="75">
      <c r="B32" s="356"/>
      <c r="C32" s="356"/>
      <c r="D32" s="358"/>
      <c r="E32" s="198" t="s">
        <v>497</v>
      </c>
      <c r="F32" s="198">
        <v>50</v>
      </c>
      <c r="G32" s="252" t="s">
        <v>645</v>
      </c>
      <c r="H32" s="196" t="s">
        <v>636</v>
      </c>
      <c r="I32" s="196" t="s">
        <v>631</v>
      </c>
      <c r="J32" s="358"/>
      <c r="K32" s="358"/>
      <c r="L32" s="360"/>
      <c r="M32" s="360"/>
      <c r="N32" s="360"/>
      <c r="O32" s="360"/>
    </row>
    <row r="33" spans="2:15" ht="45">
      <c r="B33" s="200" t="s">
        <v>402</v>
      </c>
      <c r="C33" s="200" t="s">
        <v>443</v>
      </c>
      <c r="D33" s="201">
        <v>4</v>
      </c>
      <c r="E33" s="201" t="s">
        <v>522</v>
      </c>
      <c r="F33" s="201">
        <v>60</v>
      </c>
      <c r="G33" s="200" t="s">
        <v>646</v>
      </c>
      <c r="H33" s="202" t="s">
        <v>647</v>
      </c>
      <c r="I33" s="202" t="s">
        <v>631</v>
      </c>
      <c r="J33" s="201" t="s">
        <v>648</v>
      </c>
      <c r="K33" s="201" t="s">
        <v>510</v>
      </c>
      <c r="L33" s="203">
        <v>5.2</v>
      </c>
      <c r="M33" s="203">
        <v>3.6</v>
      </c>
      <c r="N33" s="203"/>
      <c r="O33" s="203"/>
    </row>
    <row r="34" spans="2:15" ht="60">
      <c r="B34" s="244" t="s">
        <v>402</v>
      </c>
      <c r="C34" s="244" t="s">
        <v>443</v>
      </c>
      <c r="D34" s="245">
        <v>3</v>
      </c>
      <c r="E34" s="245" t="s">
        <v>497</v>
      </c>
      <c r="F34" s="245">
        <v>40</v>
      </c>
      <c r="G34" s="244" t="s">
        <v>649</v>
      </c>
      <c r="H34" s="245" t="s">
        <v>647</v>
      </c>
      <c r="I34" s="245" t="s">
        <v>631</v>
      </c>
      <c r="J34" s="245" t="s">
        <v>650</v>
      </c>
      <c r="K34" s="245" t="s">
        <v>510</v>
      </c>
      <c r="L34" s="246">
        <v>4.9000000000000004</v>
      </c>
      <c r="M34" s="246">
        <v>3.9</v>
      </c>
      <c r="N34" s="246"/>
      <c r="O34" s="246"/>
    </row>
    <row r="35" spans="2:15" s="257" customFormat="1">
      <c r="B35" s="247"/>
      <c r="C35" s="247"/>
      <c r="D35" s="242"/>
      <c r="E35" s="242"/>
      <c r="F35" s="242"/>
      <c r="G35" s="247"/>
      <c r="H35" s="242"/>
      <c r="I35" s="242"/>
      <c r="J35" s="242"/>
      <c r="K35" s="242"/>
      <c r="L35" s="243"/>
      <c r="M35" s="243"/>
      <c r="N35" s="243"/>
      <c r="O35" s="243"/>
    </row>
    <row r="36" spans="2:15" s="257" customFormat="1">
      <c r="B36" s="247"/>
      <c r="C36" s="247"/>
      <c r="D36" s="242"/>
      <c r="E36" s="242"/>
      <c r="F36" s="242"/>
      <c r="G36" s="247"/>
      <c r="H36" s="242"/>
      <c r="I36" s="242"/>
      <c r="J36" s="242"/>
      <c r="K36" s="242"/>
      <c r="L36" s="243"/>
      <c r="M36" s="243"/>
      <c r="N36" s="243"/>
      <c r="O36" s="243"/>
    </row>
    <row r="37" spans="2:15">
      <c r="B37" s="351" t="s">
        <v>986</v>
      </c>
      <c r="C37" s="351"/>
      <c r="D37" s="351"/>
      <c r="E37" s="351"/>
      <c r="F37" s="351"/>
      <c r="G37" s="351"/>
      <c r="H37" s="351"/>
      <c r="I37" s="351"/>
      <c r="J37" s="351"/>
      <c r="K37" s="351"/>
      <c r="L37" s="351"/>
      <c r="M37" s="351"/>
      <c r="N37" s="351"/>
      <c r="O37" s="351"/>
    </row>
    <row r="38" spans="2:15">
      <c r="B38" s="352" t="s">
        <v>392</v>
      </c>
      <c r="C38" s="352" t="s">
        <v>412</v>
      </c>
      <c r="D38" s="352" t="s">
        <v>583</v>
      </c>
      <c r="E38" s="352" t="s">
        <v>584</v>
      </c>
      <c r="F38" s="352" t="s">
        <v>585</v>
      </c>
      <c r="G38" s="352" t="s">
        <v>586</v>
      </c>
      <c r="H38" s="352" t="s">
        <v>587</v>
      </c>
      <c r="I38" s="352" t="s">
        <v>588</v>
      </c>
      <c r="J38" s="352" t="s">
        <v>589</v>
      </c>
      <c r="K38" s="352" t="s">
        <v>590</v>
      </c>
      <c r="L38" s="352" t="s">
        <v>591</v>
      </c>
      <c r="M38" s="352" t="s">
        <v>592</v>
      </c>
      <c r="N38" s="354" t="s">
        <v>593</v>
      </c>
      <c r="O38" s="354"/>
    </row>
    <row r="39" spans="2:15" s="249" customFormat="1" ht="45">
      <c r="B39" s="353"/>
      <c r="C39" s="353"/>
      <c r="D39" s="353"/>
      <c r="E39" s="353"/>
      <c r="F39" s="353"/>
      <c r="G39" s="353"/>
      <c r="H39" s="353"/>
      <c r="I39" s="353"/>
      <c r="J39" s="353"/>
      <c r="K39" s="353"/>
      <c r="L39" s="353"/>
      <c r="M39" s="353"/>
      <c r="N39" s="193" t="s">
        <v>594</v>
      </c>
      <c r="O39" s="193" t="s">
        <v>595</v>
      </c>
    </row>
    <row r="40" spans="2:15" ht="30">
      <c r="B40" s="204" t="s">
        <v>402</v>
      </c>
      <c r="C40" s="204" t="s">
        <v>443</v>
      </c>
      <c r="D40" s="205">
        <v>2</v>
      </c>
      <c r="E40" s="205" t="s">
        <v>497</v>
      </c>
      <c r="F40" s="205">
        <v>110</v>
      </c>
      <c r="G40" s="204" t="s">
        <v>651</v>
      </c>
      <c r="H40" s="205" t="s">
        <v>647</v>
      </c>
      <c r="I40" s="205" t="s">
        <v>631</v>
      </c>
      <c r="J40" s="205" t="s">
        <v>652</v>
      </c>
      <c r="K40" s="205" t="s">
        <v>510</v>
      </c>
      <c r="L40" s="206">
        <v>4.8</v>
      </c>
      <c r="M40" s="206">
        <v>3.1</v>
      </c>
      <c r="N40" s="206"/>
      <c r="O40" s="206"/>
    </row>
    <row r="41" spans="2:15" ht="45">
      <c r="B41" s="355" t="s">
        <v>402</v>
      </c>
      <c r="C41" s="355" t="s">
        <v>443</v>
      </c>
      <c r="D41" s="357">
        <v>1</v>
      </c>
      <c r="E41" s="194" t="s">
        <v>653</v>
      </c>
      <c r="F41" s="194">
        <v>50</v>
      </c>
      <c r="G41" s="250" t="s">
        <v>654</v>
      </c>
      <c r="H41" s="195" t="s">
        <v>597</v>
      </c>
      <c r="I41" s="194" t="s">
        <v>598</v>
      </c>
      <c r="J41" s="357" t="s">
        <v>655</v>
      </c>
      <c r="K41" s="357" t="s">
        <v>510</v>
      </c>
      <c r="L41" s="359">
        <v>5.2</v>
      </c>
      <c r="M41" s="359">
        <v>3.6</v>
      </c>
      <c r="N41" s="359"/>
      <c r="O41" s="359"/>
    </row>
    <row r="42" spans="2:15" ht="45">
      <c r="B42" s="355"/>
      <c r="C42" s="355"/>
      <c r="D42" s="357"/>
      <c r="E42" s="196" t="s">
        <v>656</v>
      </c>
      <c r="F42" s="196">
        <v>100</v>
      </c>
      <c r="G42" s="251" t="s">
        <v>657</v>
      </c>
      <c r="H42" s="197" t="s">
        <v>597</v>
      </c>
      <c r="I42" s="196" t="s">
        <v>598</v>
      </c>
      <c r="J42" s="357"/>
      <c r="K42" s="357"/>
      <c r="L42" s="359"/>
      <c r="M42" s="359"/>
      <c r="N42" s="359"/>
      <c r="O42" s="359"/>
    </row>
    <row r="43" spans="2:15">
      <c r="B43" s="356"/>
      <c r="C43" s="356"/>
      <c r="D43" s="358"/>
      <c r="E43" s="198" t="s">
        <v>517</v>
      </c>
      <c r="F43" s="198">
        <v>70</v>
      </c>
      <c r="G43" s="252" t="s">
        <v>658</v>
      </c>
      <c r="H43" s="196" t="s">
        <v>659</v>
      </c>
      <c r="I43" s="196" t="s">
        <v>660</v>
      </c>
      <c r="J43" s="358"/>
      <c r="K43" s="358"/>
      <c r="L43" s="360"/>
      <c r="M43" s="360"/>
      <c r="N43" s="360"/>
      <c r="O43" s="360"/>
    </row>
    <row r="44" spans="2:15" ht="30">
      <c r="B44" s="200" t="s">
        <v>402</v>
      </c>
      <c r="C44" s="200" t="s">
        <v>432</v>
      </c>
      <c r="D44" s="201">
        <v>16</v>
      </c>
      <c r="E44" s="201" t="s">
        <v>498</v>
      </c>
      <c r="F44" s="201">
        <v>60</v>
      </c>
      <c r="G44" s="200" t="s">
        <v>661</v>
      </c>
      <c r="H44" s="202" t="s">
        <v>662</v>
      </c>
      <c r="I44" s="202" t="s">
        <v>663</v>
      </c>
      <c r="J44" s="201" t="s">
        <v>664</v>
      </c>
      <c r="K44" s="201" t="s">
        <v>510</v>
      </c>
      <c r="L44" s="203"/>
      <c r="M44" s="203"/>
      <c r="N44" s="203"/>
      <c r="O44" s="203"/>
    </row>
    <row r="45" spans="2:15" ht="30">
      <c r="B45" s="361" t="s">
        <v>402</v>
      </c>
      <c r="C45" s="361" t="s">
        <v>432</v>
      </c>
      <c r="D45" s="362">
        <v>15</v>
      </c>
      <c r="E45" s="199" t="s">
        <v>520</v>
      </c>
      <c r="F45" s="199">
        <v>40</v>
      </c>
      <c r="G45" s="253" t="s">
        <v>665</v>
      </c>
      <c r="H45" s="198"/>
      <c r="I45" s="198"/>
      <c r="J45" s="362" t="s">
        <v>666</v>
      </c>
      <c r="K45" s="362"/>
      <c r="L45" s="363"/>
      <c r="M45" s="363"/>
      <c r="N45" s="364" t="s">
        <v>617</v>
      </c>
      <c r="O45" s="364" t="s">
        <v>618</v>
      </c>
    </row>
    <row r="46" spans="2:15">
      <c r="B46" s="361"/>
      <c r="C46" s="361"/>
      <c r="D46" s="362"/>
      <c r="E46" s="198" t="s">
        <v>498</v>
      </c>
      <c r="F46" s="198">
        <v>70</v>
      </c>
      <c r="G46" s="254" t="s">
        <v>667</v>
      </c>
      <c r="H46" s="198" t="s">
        <v>627</v>
      </c>
      <c r="I46" s="198" t="s">
        <v>613</v>
      </c>
      <c r="J46" s="362"/>
      <c r="K46" s="362"/>
      <c r="L46" s="363"/>
      <c r="M46" s="363"/>
      <c r="N46" s="360"/>
      <c r="O46" s="360"/>
    </row>
    <row r="47" spans="2:15" ht="30">
      <c r="B47" s="361" t="s">
        <v>402</v>
      </c>
      <c r="C47" s="361" t="s">
        <v>432</v>
      </c>
      <c r="D47" s="362">
        <v>14</v>
      </c>
      <c r="E47" s="199" t="s">
        <v>520</v>
      </c>
      <c r="F47" s="199">
        <v>30</v>
      </c>
      <c r="G47" s="253" t="s">
        <v>668</v>
      </c>
      <c r="H47" s="205"/>
      <c r="I47" s="205"/>
      <c r="J47" s="362" t="s">
        <v>669</v>
      </c>
      <c r="K47" s="362"/>
      <c r="L47" s="363"/>
      <c r="M47" s="363"/>
      <c r="N47" s="364" t="s">
        <v>617</v>
      </c>
      <c r="O47" s="364" t="s">
        <v>618</v>
      </c>
    </row>
    <row r="48" spans="2:15" ht="30">
      <c r="B48" s="367"/>
      <c r="C48" s="367"/>
      <c r="D48" s="368"/>
      <c r="E48" s="210" t="s">
        <v>498</v>
      </c>
      <c r="F48" s="210">
        <v>70</v>
      </c>
      <c r="G48" s="256" t="s">
        <v>670</v>
      </c>
      <c r="H48" s="210" t="s">
        <v>603</v>
      </c>
      <c r="I48" s="210" t="s">
        <v>604</v>
      </c>
      <c r="J48" s="368"/>
      <c r="K48" s="368"/>
      <c r="L48" s="365"/>
      <c r="M48" s="365"/>
      <c r="N48" s="366"/>
      <c r="O48" s="366"/>
    </row>
    <row r="49" spans="2:15" s="257" customFormat="1">
      <c r="B49" s="241"/>
      <c r="C49" s="241"/>
      <c r="D49" s="242"/>
      <c r="E49" s="242"/>
      <c r="F49" s="242"/>
      <c r="G49" s="247"/>
      <c r="H49" s="242"/>
      <c r="I49" s="242"/>
      <c r="J49" s="242"/>
      <c r="K49" s="242"/>
      <c r="L49" s="243"/>
      <c r="M49" s="243"/>
      <c r="N49" s="243"/>
      <c r="O49" s="243"/>
    </row>
    <row r="50" spans="2:15" s="257" customFormat="1">
      <c r="B50" s="241"/>
      <c r="C50" s="241"/>
      <c r="D50" s="242"/>
      <c r="E50" s="242"/>
      <c r="F50" s="242"/>
      <c r="G50" s="247"/>
      <c r="H50" s="242"/>
      <c r="I50" s="242"/>
      <c r="J50" s="242"/>
      <c r="K50" s="242"/>
      <c r="L50" s="243"/>
      <c r="M50" s="243"/>
      <c r="N50" s="243"/>
      <c r="O50" s="243"/>
    </row>
    <row r="51" spans="2:15">
      <c r="B51" s="375" t="s">
        <v>987</v>
      </c>
      <c r="C51" s="375"/>
      <c r="D51" s="375"/>
      <c r="E51" s="375"/>
      <c r="F51" s="375"/>
      <c r="G51" s="375"/>
      <c r="H51" s="375"/>
      <c r="I51" s="375"/>
      <c r="J51" s="375"/>
      <c r="K51" s="375"/>
      <c r="L51" s="375"/>
      <c r="M51" s="375"/>
      <c r="N51" s="375"/>
      <c r="O51" s="375"/>
    </row>
    <row r="52" spans="2:15">
      <c r="B52" s="352" t="s">
        <v>392</v>
      </c>
      <c r="C52" s="352" t="s">
        <v>412</v>
      </c>
      <c r="D52" s="352" t="s">
        <v>583</v>
      </c>
      <c r="E52" s="352" t="s">
        <v>584</v>
      </c>
      <c r="F52" s="352" t="s">
        <v>585</v>
      </c>
      <c r="G52" s="352" t="s">
        <v>586</v>
      </c>
      <c r="H52" s="352" t="s">
        <v>587</v>
      </c>
      <c r="I52" s="352" t="s">
        <v>588</v>
      </c>
      <c r="J52" s="352" t="s">
        <v>589</v>
      </c>
      <c r="K52" s="352" t="s">
        <v>590</v>
      </c>
      <c r="L52" s="352" t="s">
        <v>591</v>
      </c>
      <c r="M52" s="352" t="s">
        <v>592</v>
      </c>
      <c r="N52" s="354" t="s">
        <v>593</v>
      </c>
      <c r="O52" s="354"/>
    </row>
    <row r="53" spans="2:15" s="249" customFormat="1" ht="45">
      <c r="B53" s="353"/>
      <c r="C53" s="353"/>
      <c r="D53" s="353"/>
      <c r="E53" s="353"/>
      <c r="F53" s="353"/>
      <c r="G53" s="353"/>
      <c r="H53" s="353"/>
      <c r="I53" s="353"/>
      <c r="J53" s="353"/>
      <c r="K53" s="353"/>
      <c r="L53" s="353"/>
      <c r="M53" s="353"/>
      <c r="N53" s="193" t="s">
        <v>594</v>
      </c>
      <c r="O53" s="193" t="s">
        <v>595</v>
      </c>
    </row>
    <row r="54" spans="2:15">
      <c r="B54" s="361" t="s">
        <v>402</v>
      </c>
      <c r="C54" s="361" t="s">
        <v>432</v>
      </c>
      <c r="D54" s="362">
        <v>13</v>
      </c>
      <c r="E54" s="199" t="s">
        <v>520</v>
      </c>
      <c r="F54" s="199">
        <v>30</v>
      </c>
      <c r="G54" s="253" t="s">
        <v>671</v>
      </c>
      <c r="H54" s="198"/>
      <c r="I54" s="198"/>
      <c r="J54" s="362" t="s">
        <v>672</v>
      </c>
      <c r="K54" s="362"/>
      <c r="L54" s="363"/>
      <c r="M54" s="363"/>
      <c r="N54" s="364" t="s">
        <v>617</v>
      </c>
      <c r="O54" s="364" t="s">
        <v>618</v>
      </c>
    </row>
    <row r="55" spans="2:15" ht="30">
      <c r="B55" s="361"/>
      <c r="C55" s="361"/>
      <c r="D55" s="362"/>
      <c r="E55" s="198" t="s">
        <v>498</v>
      </c>
      <c r="F55" s="198">
        <v>80</v>
      </c>
      <c r="G55" s="254" t="s">
        <v>673</v>
      </c>
      <c r="H55" s="198" t="s">
        <v>603</v>
      </c>
      <c r="I55" s="198" t="s">
        <v>604</v>
      </c>
      <c r="J55" s="362"/>
      <c r="K55" s="362"/>
      <c r="L55" s="363"/>
      <c r="M55" s="363"/>
      <c r="N55" s="360"/>
      <c r="O55" s="360"/>
    </row>
    <row r="56" spans="2:15" ht="30">
      <c r="B56" s="361" t="s">
        <v>402</v>
      </c>
      <c r="C56" s="361" t="s">
        <v>432</v>
      </c>
      <c r="D56" s="362">
        <v>12</v>
      </c>
      <c r="E56" s="199" t="s">
        <v>520</v>
      </c>
      <c r="F56" s="199">
        <v>10</v>
      </c>
      <c r="G56" s="253" t="s">
        <v>674</v>
      </c>
      <c r="H56" s="198"/>
      <c r="I56" s="198"/>
      <c r="J56" s="362" t="s">
        <v>672</v>
      </c>
      <c r="K56" s="362"/>
      <c r="L56" s="363"/>
      <c r="M56" s="363"/>
      <c r="N56" s="364" t="s">
        <v>617</v>
      </c>
      <c r="O56" s="364" t="s">
        <v>618</v>
      </c>
    </row>
    <row r="57" spans="2:15" ht="90">
      <c r="B57" s="361"/>
      <c r="C57" s="361"/>
      <c r="D57" s="362"/>
      <c r="E57" s="198" t="s">
        <v>498</v>
      </c>
      <c r="F57" s="198">
        <v>70</v>
      </c>
      <c r="G57" s="254" t="s">
        <v>675</v>
      </c>
      <c r="H57" s="198" t="s">
        <v>603</v>
      </c>
      <c r="I57" s="198" t="s">
        <v>604</v>
      </c>
      <c r="J57" s="362"/>
      <c r="K57" s="362"/>
      <c r="L57" s="363"/>
      <c r="M57" s="363"/>
      <c r="N57" s="360"/>
      <c r="O57" s="360"/>
    </row>
    <row r="58" spans="2:15" ht="45">
      <c r="B58" s="361" t="s">
        <v>402</v>
      </c>
      <c r="C58" s="361" t="s">
        <v>432</v>
      </c>
      <c r="D58" s="362">
        <v>11</v>
      </c>
      <c r="E58" s="199" t="s">
        <v>520</v>
      </c>
      <c r="F58" s="199">
        <v>20</v>
      </c>
      <c r="G58" s="253" t="s">
        <v>676</v>
      </c>
      <c r="H58" s="198" t="s">
        <v>677</v>
      </c>
      <c r="I58" s="198" t="s">
        <v>598</v>
      </c>
      <c r="J58" s="362" t="s">
        <v>678</v>
      </c>
      <c r="K58" s="362"/>
      <c r="L58" s="363"/>
      <c r="M58" s="363"/>
      <c r="N58" s="364" t="s">
        <v>617</v>
      </c>
      <c r="O58" s="364" t="s">
        <v>618</v>
      </c>
    </row>
    <row r="59" spans="2:15" ht="45">
      <c r="B59" s="361"/>
      <c r="C59" s="361"/>
      <c r="D59" s="362"/>
      <c r="E59" s="198" t="s">
        <v>498</v>
      </c>
      <c r="F59" s="198">
        <v>50</v>
      </c>
      <c r="G59" s="254" t="s">
        <v>679</v>
      </c>
      <c r="H59" s="198" t="s">
        <v>640</v>
      </c>
      <c r="I59" s="198" t="s">
        <v>631</v>
      </c>
      <c r="J59" s="362"/>
      <c r="K59" s="362"/>
      <c r="L59" s="363"/>
      <c r="M59" s="363"/>
      <c r="N59" s="360"/>
      <c r="O59" s="360"/>
    </row>
    <row r="60" spans="2:15" ht="30">
      <c r="B60" s="361" t="s">
        <v>402</v>
      </c>
      <c r="C60" s="361" t="s">
        <v>432</v>
      </c>
      <c r="D60" s="362">
        <v>10</v>
      </c>
      <c r="E60" s="199" t="s">
        <v>520</v>
      </c>
      <c r="F60" s="199">
        <v>60</v>
      </c>
      <c r="G60" s="253" t="s">
        <v>680</v>
      </c>
      <c r="H60" s="198"/>
      <c r="I60" s="198"/>
      <c r="J60" s="362" t="s">
        <v>681</v>
      </c>
      <c r="K60" s="362">
        <v>109</v>
      </c>
      <c r="L60" s="363">
        <v>3.6</v>
      </c>
      <c r="M60" s="363">
        <v>2.2999999999999998</v>
      </c>
      <c r="N60" s="364" t="s">
        <v>609</v>
      </c>
      <c r="O60" s="364" t="s">
        <v>610</v>
      </c>
    </row>
    <row r="61" spans="2:15" ht="60">
      <c r="B61" s="361"/>
      <c r="C61" s="361"/>
      <c r="D61" s="362"/>
      <c r="E61" s="198" t="s">
        <v>522</v>
      </c>
      <c r="F61" s="198">
        <v>160</v>
      </c>
      <c r="G61" s="254" t="s">
        <v>682</v>
      </c>
      <c r="H61" s="198" t="s">
        <v>636</v>
      </c>
      <c r="I61" s="198" t="s">
        <v>631</v>
      </c>
      <c r="J61" s="362"/>
      <c r="K61" s="362"/>
      <c r="L61" s="363"/>
      <c r="M61" s="363"/>
      <c r="N61" s="360"/>
      <c r="O61" s="360"/>
    </row>
    <row r="62" spans="2:15" ht="45">
      <c r="B62" s="244" t="s">
        <v>402</v>
      </c>
      <c r="C62" s="244" t="s">
        <v>432</v>
      </c>
      <c r="D62" s="245">
        <v>9</v>
      </c>
      <c r="E62" s="245" t="s">
        <v>522</v>
      </c>
      <c r="F62" s="245">
        <v>60</v>
      </c>
      <c r="G62" s="244" t="s">
        <v>683</v>
      </c>
      <c r="H62" s="245" t="s">
        <v>640</v>
      </c>
      <c r="I62" s="245" t="s">
        <v>631</v>
      </c>
      <c r="J62" s="245" t="s">
        <v>684</v>
      </c>
      <c r="K62" s="245" t="s">
        <v>510</v>
      </c>
      <c r="L62" s="246">
        <v>5.7</v>
      </c>
      <c r="M62" s="246">
        <v>4</v>
      </c>
      <c r="N62" s="246"/>
      <c r="O62" s="246"/>
    </row>
    <row r="63" spans="2:15" s="257" customFormat="1">
      <c r="B63" s="247"/>
      <c r="C63" s="247"/>
      <c r="D63" s="242"/>
      <c r="E63" s="242"/>
      <c r="F63" s="242"/>
      <c r="G63" s="247"/>
      <c r="H63" s="242"/>
      <c r="I63" s="242"/>
      <c r="J63" s="242"/>
      <c r="K63" s="242"/>
      <c r="L63" s="243"/>
      <c r="M63" s="243"/>
      <c r="N63" s="243"/>
      <c r="O63" s="243"/>
    </row>
    <row r="64" spans="2:15" s="257" customFormat="1">
      <c r="B64" s="247"/>
      <c r="C64" s="247"/>
      <c r="D64" s="242"/>
      <c r="E64" s="242"/>
      <c r="F64" s="242"/>
      <c r="G64" s="247"/>
      <c r="H64" s="242"/>
      <c r="I64" s="242"/>
      <c r="J64" s="242"/>
      <c r="K64" s="242"/>
      <c r="L64" s="243"/>
      <c r="M64" s="243"/>
      <c r="N64" s="243"/>
      <c r="O64" s="243"/>
    </row>
    <row r="65" spans="2:15">
      <c r="B65" s="375" t="s">
        <v>988</v>
      </c>
      <c r="C65" s="375"/>
      <c r="D65" s="375"/>
      <c r="E65" s="375"/>
      <c r="F65" s="375"/>
      <c r="G65" s="375"/>
      <c r="H65" s="375"/>
      <c r="I65" s="375"/>
      <c r="J65" s="375"/>
      <c r="K65" s="375"/>
      <c r="L65" s="375"/>
      <c r="M65" s="375"/>
      <c r="N65" s="375"/>
      <c r="O65" s="375"/>
    </row>
    <row r="66" spans="2:15">
      <c r="B66" s="352" t="s">
        <v>392</v>
      </c>
      <c r="C66" s="352" t="s">
        <v>412</v>
      </c>
      <c r="D66" s="352" t="s">
        <v>583</v>
      </c>
      <c r="E66" s="352" t="s">
        <v>584</v>
      </c>
      <c r="F66" s="352" t="s">
        <v>585</v>
      </c>
      <c r="G66" s="352" t="s">
        <v>586</v>
      </c>
      <c r="H66" s="352" t="s">
        <v>587</v>
      </c>
      <c r="I66" s="352" t="s">
        <v>588</v>
      </c>
      <c r="J66" s="352" t="s">
        <v>589</v>
      </c>
      <c r="K66" s="352" t="s">
        <v>590</v>
      </c>
      <c r="L66" s="352" t="s">
        <v>591</v>
      </c>
      <c r="M66" s="352" t="s">
        <v>592</v>
      </c>
      <c r="N66" s="354" t="s">
        <v>593</v>
      </c>
      <c r="O66" s="354"/>
    </row>
    <row r="67" spans="2:15" s="249" customFormat="1" ht="45">
      <c r="B67" s="353"/>
      <c r="C67" s="353"/>
      <c r="D67" s="353"/>
      <c r="E67" s="353"/>
      <c r="F67" s="353"/>
      <c r="G67" s="353"/>
      <c r="H67" s="353"/>
      <c r="I67" s="353"/>
      <c r="J67" s="353"/>
      <c r="K67" s="353"/>
      <c r="L67" s="353"/>
      <c r="M67" s="353"/>
      <c r="N67" s="193" t="s">
        <v>594</v>
      </c>
      <c r="O67" s="193" t="s">
        <v>595</v>
      </c>
    </row>
    <row r="68" spans="2:15" ht="45">
      <c r="B68" s="200" t="s">
        <v>402</v>
      </c>
      <c r="C68" s="200" t="s">
        <v>432</v>
      </c>
      <c r="D68" s="201">
        <v>8</v>
      </c>
      <c r="E68" s="201" t="s">
        <v>522</v>
      </c>
      <c r="F68" s="201">
        <v>130</v>
      </c>
      <c r="G68" s="200" t="s">
        <v>685</v>
      </c>
      <c r="H68" s="201" t="s">
        <v>677</v>
      </c>
      <c r="I68" s="201" t="s">
        <v>598</v>
      </c>
      <c r="J68" s="201" t="s">
        <v>686</v>
      </c>
      <c r="K68" s="201" t="s">
        <v>510</v>
      </c>
      <c r="L68" s="203">
        <v>7</v>
      </c>
      <c r="M68" s="203">
        <v>3.9</v>
      </c>
      <c r="N68" s="203"/>
      <c r="O68" s="203"/>
    </row>
    <row r="69" spans="2:15" ht="30">
      <c r="B69" s="361" t="s">
        <v>402</v>
      </c>
      <c r="C69" s="361" t="s">
        <v>432</v>
      </c>
      <c r="D69" s="362">
        <v>7</v>
      </c>
      <c r="E69" s="199" t="s">
        <v>520</v>
      </c>
      <c r="F69" s="199">
        <v>50</v>
      </c>
      <c r="G69" s="253" t="s">
        <v>687</v>
      </c>
      <c r="H69" s="198"/>
      <c r="I69" s="198"/>
      <c r="J69" s="362" t="s">
        <v>688</v>
      </c>
      <c r="K69" s="362"/>
      <c r="L69" s="363"/>
      <c r="M69" s="363"/>
      <c r="N69" s="364" t="s">
        <v>617</v>
      </c>
      <c r="O69" s="364" t="s">
        <v>618</v>
      </c>
    </row>
    <row r="70" spans="2:15" ht="45">
      <c r="B70" s="361"/>
      <c r="C70" s="361"/>
      <c r="D70" s="362"/>
      <c r="E70" s="198" t="s">
        <v>498</v>
      </c>
      <c r="F70" s="198">
        <v>30</v>
      </c>
      <c r="G70" s="254" t="s">
        <v>689</v>
      </c>
      <c r="H70" s="198" t="s">
        <v>640</v>
      </c>
      <c r="I70" s="198" t="s">
        <v>631</v>
      </c>
      <c r="J70" s="362"/>
      <c r="K70" s="362"/>
      <c r="L70" s="363"/>
      <c r="M70" s="363"/>
      <c r="N70" s="360"/>
      <c r="O70" s="360"/>
    </row>
    <row r="71" spans="2:15" ht="45">
      <c r="B71" s="355" t="s">
        <v>402</v>
      </c>
      <c r="C71" s="355" t="s">
        <v>432</v>
      </c>
      <c r="D71" s="357">
        <v>6</v>
      </c>
      <c r="E71" s="199" t="s">
        <v>520</v>
      </c>
      <c r="F71" s="199">
        <v>70</v>
      </c>
      <c r="G71" s="255" t="s">
        <v>690</v>
      </c>
      <c r="H71" s="199" t="s">
        <v>691</v>
      </c>
      <c r="I71" s="199" t="s">
        <v>631</v>
      </c>
      <c r="J71" s="357" t="s">
        <v>692</v>
      </c>
      <c r="K71" s="357">
        <v>218</v>
      </c>
      <c r="L71" s="359">
        <v>5.6</v>
      </c>
      <c r="M71" s="359">
        <v>4</v>
      </c>
      <c r="N71" s="359" t="s">
        <v>600</v>
      </c>
      <c r="O71" s="359" t="s">
        <v>601</v>
      </c>
    </row>
    <row r="72" spans="2:15" ht="45">
      <c r="B72" s="355"/>
      <c r="C72" s="355"/>
      <c r="D72" s="357"/>
      <c r="E72" s="196" t="s">
        <v>498</v>
      </c>
      <c r="F72" s="196">
        <v>70</v>
      </c>
      <c r="G72" s="251" t="s">
        <v>693</v>
      </c>
      <c r="H72" s="196" t="s">
        <v>694</v>
      </c>
      <c r="I72" s="196" t="s">
        <v>598</v>
      </c>
      <c r="J72" s="357"/>
      <c r="K72" s="357"/>
      <c r="L72" s="359"/>
      <c r="M72" s="359"/>
      <c r="N72" s="359"/>
      <c r="O72" s="359"/>
    </row>
    <row r="73" spans="2:15" ht="45">
      <c r="B73" s="356"/>
      <c r="C73" s="356"/>
      <c r="D73" s="358"/>
      <c r="E73" s="198" t="s">
        <v>497</v>
      </c>
      <c r="F73" s="198">
        <v>40</v>
      </c>
      <c r="G73" s="252" t="s">
        <v>695</v>
      </c>
      <c r="H73" s="196" t="s">
        <v>696</v>
      </c>
      <c r="I73" s="196" t="s">
        <v>631</v>
      </c>
      <c r="J73" s="358"/>
      <c r="K73" s="358"/>
      <c r="L73" s="360"/>
      <c r="M73" s="360"/>
      <c r="N73" s="360"/>
      <c r="O73" s="360"/>
    </row>
    <row r="74" spans="2:15" ht="30">
      <c r="B74" s="361" t="s">
        <v>402</v>
      </c>
      <c r="C74" s="361" t="s">
        <v>432</v>
      </c>
      <c r="D74" s="362">
        <v>5</v>
      </c>
      <c r="E74" s="199" t="s">
        <v>498</v>
      </c>
      <c r="F74" s="199">
        <v>120</v>
      </c>
      <c r="G74" s="253" t="s">
        <v>697</v>
      </c>
      <c r="H74" s="198" t="s">
        <v>647</v>
      </c>
      <c r="I74" s="198" t="s">
        <v>631</v>
      </c>
      <c r="J74" s="362" t="s">
        <v>698</v>
      </c>
      <c r="K74" s="362" t="s">
        <v>510</v>
      </c>
      <c r="L74" s="363">
        <v>5.9</v>
      </c>
      <c r="M74" s="363">
        <v>4.2</v>
      </c>
      <c r="N74" s="364"/>
      <c r="O74" s="364"/>
    </row>
    <row r="75" spans="2:15" ht="75">
      <c r="B75" s="361"/>
      <c r="C75" s="361"/>
      <c r="D75" s="362"/>
      <c r="E75" s="198" t="s">
        <v>497</v>
      </c>
      <c r="F75" s="198">
        <v>50</v>
      </c>
      <c r="G75" s="254" t="s">
        <v>699</v>
      </c>
      <c r="H75" s="198" t="s">
        <v>647</v>
      </c>
      <c r="I75" s="198" t="s">
        <v>631</v>
      </c>
      <c r="J75" s="362"/>
      <c r="K75" s="362"/>
      <c r="L75" s="363"/>
      <c r="M75" s="363"/>
      <c r="N75" s="360"/>
      <c r="O75" s="360"/>
    </row>
    <row r="76" spans="2:15" ht="45">
      <c r="B76" s="369" t="s">
        <v>402</v>
      </c>
      <c r="C76" s="369" t="s">
        <v>432</v>
      </c>
      <c r="D76" s="371">
        <v>4</v>
      </c>
      <c r="E76" s="199" t="s">
        <v>520</v>
      </c>
      <c r="F76" s="199">
        <v>100</v>
      </c>
      <c r="G76" s="255" t="s">
        <v>700</v>
      </c>
      <c r="H76" s="199" t="s">
        <v>701</v>
      </c>
      <c r="I76" s="199" t="s">
        <v>663</v>
      </c>
      <c r="J76" s="371" t="s">
        <v>702</v>
      </c>
      <c r="K76" s="371">
        <v>249</v>
      </c>
      <c r="L76" s="364">
        <v>4.9000000000000004</v>
      </c>
      <c r="M76" s="364">
        <v>3.5</v>
      </c>
      <c r="N76" s="364" t="s">
        <v>600</v>
      </c>
      <c r="O76" s="364" t="s">
        <v>601</v>
      </c>
    </row>
    <row r="77" spans="2:15" ht="45">
      <c r="B77" s="355"/>
      <c r="C77" s="355"/>
      <c r="D77" s="357"/>
      <c r="E77" s="196" t="s">
        <v>498</v>
      </c>
      <c r="F77" s="196">
        <v>60</v>
      </c>
      <c r="G77" s="251" t="s">
        <v>703</v>
      </c>
      <c r="H77" s="196" t="s">
        <v>662</v>
      </c>
      <c r="I77" s="196" t="s">
        <v>663</v>
      </c>
      <c r="J77" s="357"/>
      <c r="K77" s="357"/>
      <c r="L77" s="359"/>
      <c r="M77" s="359"/>
      <c r="N77" s="359"/>
      <c r="O77" s="359"/>
    </row>
    <row r="78" spans="2:15" ht="30">
      <c r="B78" s="370"/>
      <c r="C78" s="370"/>
      <c r="D78" s="372"/>
      <c r="E78" s="210" t="s">
        <v>497</v>
      </c>
      <c r="F78" s="210">
        <v>40</v>
      </c>
      <c r="G78" s="260" t="s">
        <v>704</v>
      </c>
      <c r="H78" s="210" t="s">
        <v>705</v>
      </c>
      <c r="I78" s="210" t="s">
        <v>598</v>
      </c>
      <c r="J78" s="372"/>
      <c r="K78" s="372"/>
      <c r="L78" s="366"/>
      <c r="M78" s="366"/>
      <c r="N78" s="366"/>
      <c r="O78" s="366"/>
    </row>
    <row r="79" spans="2:15" s="257" customFormat="1">
      <c r="B79" s="241"/>
      <c r="C79" s="241"/>
      <c r="D79" s="242"/>
      <c r="E79" s="242"/>
      <c r="F79" s="242"/>
      <c r="G79" s="262"/>
      <c r="H79" s="242"/>
      <c r="I79" s="242"/>
      <c r="J79" s="242"/>
      <c r="K79" s="242"/>
      <c r="L79" s="243"/>
      <c r="M79" s="243"/>
      <c r="N79" s="243"/>
      <c r="O79" s="243"/>
    </row>
    <row r="80" spans="2:15" s="257" customFormat="1">
      <c r="B80" s="241"/>
      <c r="C80" s="241"/>
      <c r="D80" s="242"/>
      <c r="E80" s="242"/>
      <c r="F80" s="242"/>
      <c r="G80" s="262"/>
      <c r="H80" s="242"/>
      <c r="I80" s="242"/>
      <c r="J80" s="242"/>
      <c r="K80" s="242"/>
      <c r="L80" s="243"/>
      <c r="M80" s="243"/>
      <c r="N80" s="243"/>
      <c r="O80" s="243"/>
    </row>
    <row r="81" spans="2:15">
      <c r="B81" s="375" t="s">
        <v>989</v>
      </c>
      <c r="C81" s="375"/>
      <c r="D81" s="375"/>
      <c r="E81" s="375"/>
      <c r="F81" s="375"/>
      <c r="G81" s="375"/>
      <c r="H81" s="375"/>
      <c r="I81" s="375"/>
      <c r="J81" s="375"/>
      <c r="K81" s="375"/>
      <c r="L81" s="375"/>
      <c r="M81" s="375"/>
      <c r="N81" s="375"/>
      <c r="O81" s="375"/>
    </row>
    <row r="82" spans="2:15">
      <c r="B82" s="352" t="s">
        <v>392</v>
      </c>
      <c r="C82" s="352" t="s">
        <v>412</v>
      </c>
      <c r="D82" s="352" t="s">
        <v>583</v>
      </c>
      <c r="E82" s="352" t="s">
        <v>584</v>
      </c>
      <c r="F82" s="352" t="s">
        <v>585</v>
      </c>
      <c r="G82" s="352" t="s">
        <v>586</v>
      </c>
      <c r="H82" s="352" t="s">
        <v>587</v>
      </c>
      <c r="I82" s="352" t="s">
        <v>588</v>
      </c>
      <c r="J82" s="352" t="s">
        <v>589</v>
      </c>
      <c r="K82" s="352" t="s">
        <v>590</v>
      </c>
      <c r="L82" s="352" t="s">
        <v>591</v>
      </c>
      <c r="M82" s="352" t="s">
        <v>592</v>
      </c>
      <c r="N82" s="354" t="s">
        <v>593</v>
      </c>
      <c r="O82" s="354"/>
    </row>
    <row r="83" spans="2:15" s="249" customFormat="1" ht="45">
      <c r="B83" s="353"/>
      <c r="C83" s="353"/>
      <c r="D83" s="353"/>
      <c r="E83" s="353"/>
      <c r="F83" s="353"/>
      <c r="G83" s="353"/>
      <c r="H83" s="353"/>
      <c r="I83" s="353"/>
      <c r="J83" s="353"/>
      <c r="K83" s="353"/>
      <c r="L83" s="353"/>
      <c r="M83" s="353"/>
      <c r="N83" s="193" t="s">
        <v>594</v>
      </c>
      <c r="O83" s="193" t="s">
        <v>595</v>
      </c>
    </row>
    <row r="84" spans="2:15" ht="60">
      <c r="B84" s="204" t="s">
        <v>402</v>
      </c>
      <c r="C84" s="204" t="s">
        <v>432</v>
      </c>
      <c r="D84" s="205">
        <v>3</v>
      </c>
      <c r="E84" s="205" t="s">
        <v>522</v>
      </c>
      <c r="F84" s="205">
        <v>110</v>
      </c>
      <c r="G84" s="204" t="s">
        <v>706</v>
      </c>
      <c r="H84" s="205" t="s">
        <v>701</v>
      </c>
      <c r="I84" s="205" t="s">
        <v>663</v>
      </c>
      <c r="J84" s="205" t="s">
        <v>707</v>
      </c>
      <c r="K84" s="205" t="s">
        <v>510</v>
      </c>
      <c r="L84" s="206">
        <v>6.4</v>
      </c>
      <c r="M84" s="206">
        <v>4</v>
      </c>
      <c r="N84" s="206"/>
      <c r="O84" s="206"/>
    </row>
    <row r="85" spans="2:15" ht="45">
      <c r="B85" s="355" t="s">
        <v>402</v>
      </c>
      <c r="C85" s="355" t="s">
        <v>432</v>
      </c>
      <c r="D85" s="357">
        <v>2</v>
      </c>
      <c r="E85" s="194" t="s">
        <v>520</v>
      </c>
      <c r="F85" s="194">
        <v>20</v>
      </c>
      <c r="G85" s="250" t="s">
        <v>708</v>
      </c>
      <c r="H85" s="194"/>
      <c r="I85" s="194"/>
      <c r="J85" s="357" t="s">
        <v>709</v>
      </c>
      <c r="K85" s="357">
        <v>31</v>
      </c>
      <c r="L85" s="359">
        <v>5.9</v>
      </c>
      <c r="M85" s="359">
        <v>4.7</v>
      </c>
      <c r="N85" s="359" t="s">
        <v>600</v>
      </c>
      <c r="O85" s="359" t="s">
        <v>601</v>
      </c>
    </row>
    <row r="86" spans="2:15" ht="45">
      <c r="B86" s="355"/>
      <c r="C86" s="355"/>
      <c r="D86" s="357"/>
      <c r="E86" s="196" t="s">
        <v>498</v>
      </c>
      <c r="F86" s="196">
        <v>50</v>
      </c>
      <c r="G86" s="251" t="s">
        <v>710</v>
      </c>
      <c r="H86" s="196" t="s">
        <v>662</v>
      </c>
      <c r="I86" s="196" t="s">
        <v>663</v>
      </c>
      <c r="J86" s="357"/>
      <c r="K86" s="357"/>
      <c r="L86" s="359"/>
      <c r="M86" s="359"/>
      <c r="N86" s="359"/>
      <c r="O86" s="359"/>
    </row>
    <row r="87" spans="2:15" ht="60">
      <c r="B87" s="356"/>
      <c r="C87" s="356"/>
      <c r="D87" s="358"/>
      <c r="E87" s="198" t="s">
        <v>497</v>
      </c>
      <c r="F87" s="198">
        <v>30</v>
      </c>
      <c r="G87" s="252" t="s">
        <v>711</v>
      </c>
      <c r="H87" s="196" t="s">
        <v>712</v>
      </c>
      <c r="I87" s="196" t="s">
        <v>660</v>
      </c>
      <c r="J87" s="358"/>
      <c r="K87" s="358"/>
      <c r="L87" s="360"/>
      <c r="M87" s="360"/>
      <c r="N87" s="360"/>
      <c r="O87" s="360"/>
    </row>
    <row r="88" spans="2:15" ht="45">
      <c r="B88" s="200" t="s">
        <v>402</v>
      </c>
      <c r="C88" s="200" t="s">
        <v>432</v>
      </c>
      <c r="D88" s="201">
        <v>1</v>
      </c>
      <c r="E88" s="201" t="s">
        <v>497</v>
      </c>
      <c r="F88" s="201">
        <v>80</v>
      </c>
      <c r="G88" s="200" t="s">
        <v>713</v>
      </c>
      <c r="H88" s="202" t="s">
        <v>714</v>
      </c>
      <c r="I88" s="202" t="s">
        <v>715</v>
      </c>
      <c r="J88" s="201" t="s">
        <v>716</v>
      </c>
      <c r="K88" s="201" t="s">
        <v>510</v>
      </c>
      <c r="L88" s="203">
        <v>5.4</v>
      </c>
      <c r="M88" s="203">
        <v>3</v>
      </c>
      <c r="N88" s="203"/>
      <c r="O88" s="203"/>
    </row>
    <row r="89" spans="2:15" ht="45">
      <c r="B89" s="200" t="s">
        <v>402</v>
      </c>
      <c r="C89" s="200" t="s">
        <v>421</v>
      </c>
      <c r="D89" s="201">
        <v>15</v>
      </c>
      <c r="E89" s="201" t="s">
        <v>522</v>
      </c>
      <c r="F89" s="201">
        <v>260</v>
      </c>
      <c r="G89" s="200" t="s">
        <v>717</v>
      </c>
      <c r="H89" s="201" t="s">
        <v>718</v>
      </c>
      <c r="I89" s="201" t="s">
        <v>631</v>
      </c>
      <c r="J89" s="201" t="s">
        <v>719</v>
      </c>
      <c r="K89" s="201" t="s">
        <v>510</v>
      </c>
      <c r="L89" s="203">
        <v>5.4</v>
      </c>
      <c r="M89" s="203">
        <v>3</v>
      </c>
      <c r="N89" s="203"/>
      <c r="O89" s="203"/>
    </row>
    <row r="90" spans="2:15" ht="30">
      <c r="B90" s="361" t="s">
        <v>402</v>
      </c>
      <c r="C90" s="361" t="s">
        <v>421</v>
      </c>
      <c r="D90" s="362">
        <v>14</v>
      </c>
      <c r="E90" s="199" t="s">
        <v>520</v>
      </c>
      <c r="F90" s="199">
        <v>20</v>
      </c>
      <c r="G90" s="253" t="s">
        <v>720</v>
      </c>
      <c r="H90" s="198"/>
      <c r="I90" s="198"/>
      <c r="J90" s="362" t="s">
        <v>721</v>
      </c>
      <c r="K90" s="362"/>
      <c r="L90" s="363"/>
      <c r="M90" s="363"/>
      <c r="N90" s="364" t="s">
        <v>617</v>
      </c>
      <c r="O90" s="364" t="s">
        <v>618</v>
      </c>
    </row>
    <row r="91" spans="2:15" ht="60">
      <c r="B91" s="367"/>
      <c r="C91" s="367"/>
      <c r="D91" s="368"/>
      <c r="E91" s="210" t="s">
        <v>498</v>
      </c>
      <c r="F91" s="210">
        <v>110</v>
      </c>
      <c r="G91" s="256" t="s">
        <v>722</v>
      </c>
      <c r="H91" s="210" t="s">
        <v>701</v>
      </c>
      <c r="I91" s="210" t="s">
        <v>663</v>
      </c>
      <c r="J91" s="368"/>
      <c r="K91" s="368"/>
      <c r="L91" s="365"/>
      <c r="M91" s="365"/>
      <c r="N91" s="366"/>
      <c r="O91" s="366"/>
    </row>
    <row r="92" spans="2:15" s="257" customFormat="1">
      <c r="B92" s="241"/>
      <c r="C92" s="241"/>
      <c r="D92" s="242"/>
      <c r="E92" s="242"/>
      <c r="F92" s="242"/>
      <c r="G92" s="247"/>
      <c r="H92" s="242"/>
      <c r="I92" s="242"/>
      <c r="J92" s="242"/>
      <c r="K92" s="242"/>
      <c r="L92" s="243"/>
      <c r="M92" s="243"/>
      <c r="N92" s="243"/>
      <c r="O92" s="243"/>
    </row>
    <row r="93" spans="2:15" s="257" customFormat="1">
      <c r="B93" s="241"/>
      <c r="C93" s="241"/>
      <c r="D93" s="242"/>
      <c r="E93" s="242"/>
      <c r="F93" s="242"/>
      <c r="G93" s="247"/>
      <c r="H93" s="242"/>
      <c r="I93" s="242"/>
      <c r="J93" s="242"/>
      <c r="K93" s="242"/>
      <c r="L93" s="243"/>
      <c r="M93" s="243"/>
      <c r="N93" s="243"/>
      <c r="O93" s="243"/>
    </row>
    <row r="94" spans="2:15">
      <c r="B94" s="375" t="s">
        <v>990</v>
      </c>
      <c r="C94" s="375"/>
      <c r="D94" s="375"/>
      <c r="E94" s="375"/>
      <c r="F94" s="375"/>
      <c r="G94" s="375"/>
      <c r="H94" s="375"/>
      <c r="I94" s="375"/>
      <c r="J94" s="375"/>
      <c r="K94" s="375"/>
      <c r="L94" s="375"/>
      <c r="M94" s="375"/>
      <c r="N94" s="375"/>
      <c r="O94" s="375"/>
    </row>
    <row r="95" spans="2:15">
      <c r="B95" s="352" t="s">
        <v>392</v>
      </c>
      <c r="C95" s="352" t="s">
        <v>412</v>
      </c>
      <c r="D95" s="352" t="s">
        <v>583</v>
      </c>
      <c r="E95" s="352" t="s">
        <v>584</v>
      </c>
      <c r="F95" s="352" t="s">
        <v>585</v>
      </c>
      <c r="G95" s="352" t="s">
        <v>586</v>
      </c>
      <c r="H95" s="352" t="s">
        <v>587</v>
      </c>
      <c r="I95" s="352" t="s">
        <v>588</v>
      </c>
      <c r="J95" s="352" t="s">
        <v>589</v>
      </c>
      <c r="K95" s="352" t="s">
        <v>590</v>
      </c>
      <c r="L95" s="352" t="s">
        <v>591</v>
      </c>
      <c r="M95" s="352" t="s">
        <v>592</v>
      </c>
      <c r="N95" s="354" t="s">
        <v>593</v>
      </c>
      <c r="O95" s="354"/>
    </row>
    <row r="96" spans="2:15" s="249" customFormat="1" ht="45">
      <c r="B96" s="353"/>
      <c r="C96" s="353"/>
      <c r="D96" s="353"/>
      <c r="E96" s="353"/>
      <c r="F96" s="353"/>
      <c r="G96" s="353"/>
      <c r="H96" s="353"/>
      <c r="I96" s="353"/>
      <c r="J96" s="353"/>
      <c r="K96" s="353"/>
      <c r="L96" s="353"/>
      <c r="M96" s="353"/>
      <c r="N96" s="193" t="s">
        <v>594</v>
      </c>
      <c r="O96" s="193" t="s">
        <v>595</v>
      </c>
    </row>
    <row r="97" spans="2:15" ht="30">
      <c r="B97" s="361" t="s">
        <v>402</v>
      </c>
      <c r="C97" s="361" t="s">
        <v>421</v>
      </c>
      <c r="D97" s="362">
        <v>13</v>
      </c>
      <c r="E97" s="199" t="s">
        <v>520</v>
      </c>
      <c r="F97" s="199">
        <v>30</v>
      </c>
      <c r="G97" s="253" t="s">
        <v>723</v>
      </c>
      <c r="H97" s="198"/>
      <c r="I97" s="198"/>
      <c r="J97" s="362" t="s">
        <v>724</v>
      </c>
      <c r="K97" s="362">
        <v>47</v>
      </c>
      <c r="L97" s="363">
        <v>5.0999999999999996</v>
      </c>
      <c r="M97" s="363">
        <v>2.9</v>
      </c>
      <c r="N97" s="364" t="s">
        <v>609</v>
      </c>
      <c r="O97" s="364" t="s">
        <v>610</v>
      </c>
    </row>
    <row r="98" spans="2:15" ht="30">
      <c r="B98" s="361"/>
      <c r="C98" s="361"/>
      <c r="D98" s="362"/>
      <c r="E98" s="198" t="s">
        <v>497</v>
      </c>
      <c r="F98" s="198">
        <v>110</v>
      </c>
      <c r="G98" s="254" t="s">
        <v>725</v>
      </c>
      <c r="H98" s="198" t="s">
        <v>701</v>
      </c>
      <c r="I98" s="198" t="s">
        <v>663</v>
      </c>
      <c r="J98" s="362"/>
      <c r="K98" s="362"/>
      <c r="L98" s="363"/>
      <c r="M98" s="363"/>
      <c r="N98" s="360"/>
      <c r="O98" s="360"/>
    </row>
    <row r="99" spans="2:15">
      <c r="B99" s="361" t="s">
        <v>402</v>
      </c>
      <c r="C99" s="361" t="s">
        <v>421</v>
      </c>
      <c r="D99" s="362">
        <v>12</v>
      </c>
      <c r="E99" s="199" t="s">
        <v>520</v>
      </c>
      <c r="F99" s="199">
        <v>40</v>
      </c>
      <c r="G99" s="253" t="s">
        <v>726</v>
      </c>
      <c r="H99" s="198"/>
      <c r="I99" s="198"/>
      <c r="J99" s="362" t="s">
        <v>727</v>
      </c>
      <c r="K99" s="362">
        <v>62</v>
      </c>
      <c r="L99" s="363">
        <v>3.7</v>
      </c>
      <c r="M99" s="363">
        <v>2.4</v>
      </c>
      <c r="N99" s="364" t="s">
        <v>609</v>
      </c>
      <c r="O99" s="364" t="s">
        <v>610</v>
      </c>
    </row>
    <row r="100" spans="2:15" ht="60">
      <c r="B100" s="361"/>
      <c r="C100" s="361"/>
      <c r="D100" s="362"/>
      <c r="E100" s="198" t="s">
        <v>497</v>
      </c>
      <c r="F100" s="198">
        <v>140</v>
      </c>
      <c r="G100" s="254" t="s">
        <v>728</v>
      </c>
      <c r="H100" s="198" t="s">
        <v>718</v>
      </c>
      <c r="I100" s="198" t="s">
        <v>631</v>
      </c>
      <c r="J100" s="362"/>
      <c r="K100" s="362"/>
      <c r="L100" s="363"/>
      <c r="M100" s="363"/>
      <c r="N100" s="360"/>
      <c r="O100" s="360"/>
    </row>
    <row r="101" spans="2:15" ht="20" customHeight="1">
      <c r="B101" s="355" t="s">
        <v>402</v>
      </c>
      <c r="C101" s="355" t="s">
        <v>421</v>
      </c>
      <c r="D101" s="357">
        <v>11</v>
      </c>
      <c r="E101" s="357" t="s">
        <v>520</v>
      </c>
      <c r="F101" s="357">
        <v>130</v>
      </c>
      <c r="G101" s="373" t="s">
        <v>729</v>
      </c>
      <c r="H101" s="357"/>
      <c r="I101" s="357"/>
      <c r="J101" s="357" t="s">
        <v>730</v>
      </c>
      <c r="K101" s="357"/>
      <c r="L101" s="359"/>
      <c r="M101" s="359"/>
      <c r="N101" s="359" t="s">
        <v>731</v>
      </c>
      <c r="O101" s="359" t="s">
        <v>731</v>
      </c>
    </row>
    <row r="102" spans="2:15" ht="20" customHeight="1">
      <c r="B102" s="355"/>
      <c r="C102" s="355"/>
      <c r="D102" s="357"/>
      <c r="E102" s="357"/>
      <c r="F102" s="357"/>
      <c r="G102" s="373"/>
      <c r="H102" s="357"/>
      <c r="I102" s="357"/>
      <c r="J102" s="357"/>
      <c r="K102" s="357"/>
      <c r="L102" s="359"/>
      <c r="M102" s="359"/>
      <c r="N102" s="359"/>
      <c r="O102" s="359"/>
    </row>
    <row r="103" spans="2:15" ht="20" customHeight="1">
      <c r="B103" s="356"/>
      <c r="C103" s="356"/>
      <c r="D103" s="358"/>
      <c r="E103" s="358"/>
      <c r="F103" s="358"/>
      <c r="G103" s="374"/>
      <c r="H103" s="358"/>
      <c r="I103" s="358"/>
      <c r="J103" s="358"/>
      <c r="K103" s="358"/>
      <c r="L103" s="360"/>
      <c r="M103" s="360"/>
      <c r="N103" s="360"/>
      <c r="O103" s="360"/>
    </row>
    <row r="104" spans="2:15" ht="20" customHeight="1">
      <c r="B104" s="355" t="s">
        <v>402</v>
      </c>
      <c r="C104" s="355" t="s">
        <v>421</v>
      </c>
      <c r="D104" s="357">
        <v>10</v>
      </c>
      <c r="E104" s="357" t="s">
        <v>520</v>
      </c>
      <c r="F104" s="357">
        <v>300</v>
      </c>
      <c r="G104" s="373" t="s">
        <v>732</v>
      </c>
      <c r="H104" s="357"/>
      <c r="I104" s="357"/>
      <c r="J104" s="357" t="s">
        <v>733</v>
      </c>
      <c r="K104" s="357"/>
      <c r="L104" s="359"/>
      <c r="M104" s="359"/>
      <c r="N104" s="359" t="s">
        <v>731</v>
      </c>
      <c r="O104" s="359" t="s">
        <v>731</v>
      </c>
    </row>
    <row r="105" spans="2:15" ht="20" customHeight="1">
      <c r="B105" s="355"/>
      <c r="C105" s="355"/>
      <c r="D105" s="357"/>
      <c r="E105" s="357"/>
      <c r="F105" s="357"/>
      <c r="G105" s="373"/>
      <c r="H105" s="357"/>
      <c r="I105" s="357"/>
      <c r="J105" s="357"/>
      <c r="K105" s="357"/>
      <c r="L105" s="359"/>
      <c r="M105" s="359"/>
      <c r="N105" s="359"/>
      <c r="O105" s="359"/>
    </row>
    <row r="106" spans="2:15" ht="20" customHeight="1">
      <c r="B106" s="356"/>
      <c r="C106" s="356"/>
      <c r="D106" s="358"/>
      <c r="E106" s="358"/>
      <c r="F106" s="358"/>
      <c r="G106" s="374"/>
      <c r="H106" s="358"/>
      <c r="I106" s="358"/>
      <c r="J106" s="358"/>
      <c r="K106" s="358"/>
      <c r="L106" s="360"/>
      <c r="M106" s="360"/>
      <c r="N106" s="360"/>
      <c r="O106" s="360"/>
    </row>
    <row r="107" spans="2:15" ht="30">
      <c r="B107" s="361" t="s">
        <v>402</v>
      </c>
      <c r="C107" s="361" t="s">
        <v>421</v>
      </c>
      <c r="D107" s="362">
        <v>9</v>
      </c>
      <c r="E107" s="199" t="s">
        <v>520</v>
      </c>
      <c r="F107" s="199">
        <v>30</v>
      </c>
      <c r="G107" s="253" t="s">
        <v>734</v>
      </c>
      <c r="H107" s="205"/>
      <c r="I107" s="205"/>
      <c r="J107" s="362" t="s">
        <v>735</v>
      </c>
      <c r="K107" s="362">
        <v>47</v>
      </c>
      <c r="L107" s="363">
        <v>6.4</v>
      </c>
      <c r="M107" s="363">
        <v>3</v>
      </c>
      <c r="N107" s="364" t="s">
        <v>609</v>
      </c>
      <c r="O107" s="364" t="s">
        <v>610</v>
      </c>
    </row>
    <row r="108" spans="2:15" ht="45">
      <c r="B108" s="367"/>
      <c r="C108" s="367"/>
      <c r="D108" s="368"/>
      <c r="E108" s="210" t="s">
        <v>522</v>
      </c>
      <c r="F108" s="210">
        <v>130</v>
      </c>
      <c r="G108" s="256" t="s">
        <v>736</v>
      </c>
      <c r="H108" s="210" t="s">
        <v>677</v>
      </c>
      <c r="I108" s="210" t="s">
        <v>598</v>
      </c>
      <c r="J108" s="368"/>
      <c r="K108" s="368"/>
      <c r="L108" s="365"/>
      <c r="M108" s="365"/>
      <c r="N108" s="366"/>
      <c r="O108" s="366"/>
    </row>
    <row r="109" spans="2:15" s="257" customFormat="1">
      <c r="B109" s="241"/>
      <c r="C109" s="241"/>
      <c r="D109" s="242"/>
      <c r="E109" s="242"/>
      <c r="F109" s="242"/>
      <c r="G109" s="247"/>
      <c r="H109" s="242"/>
      <c r="I109" s="242"/>
      <c r="J109" s="242"/>
      <c r="K109" s="242"/>
      <c r="L109" s="243"/>
      <c r="M109" s="243"/>
      <c r="N109" s="243"/>
      <c r="O109" s="243"/>
    </row>
    <row r="110" spans="2:15" s="257" customFormat="1">
      <c r="B110" s="241"/>
      <c r="C110" s="241"/>
      <c r="D110" s="242"/>
      <c r="E110" s="242"/>
      <c r="F110" s="242"/>
      <c r="G110" s="247"/>
      <c r="H110" s="242"/>
      <c r="I110" s="242"/>
      <c r="J110" s="242"/>
      <c r="K110" s="242"/>
      <c r="L110" s="243"/>
      <c r="M110" s="243"/>
      <c r="N110" s="243"/>
      <c r="O110" s="243"/>
    </row>
    <row r="111" spans="2:15">
      <c r="B111" s="375" t="s">
        <v>991</v>
      </c>
      <c r="C111" s="375"/>
      <c r="D111" s="375"/>
      <c r="E111" s="375"/>
      <c r="F111" s="375"/>
      <c r="G111" s="375"/>
      <c r="H111" s="375"/>
      <c r="I111" s="375"/>
      <c r="J111" s="375"/>
      <c r="K111" s="375"/>
      <c r="L111" s="375"/>
      <c r="M111" s="375"/>
      <c r="N111" s="375"/>
      <c r="O111" s="375"/>
    </row>
    <row r="112" spans="2:15">
      <c r="B112" s="352" t="s">
        <v>392</v>
      </c>
      <c r="C112" s="352" t="s">
        <v>412</v>
      </c>
      <c r="D112" s="352" t="s">
        <v>583</v>
      </c>
      <c r="E112" s="352" t="s">
        <v>584</v>
      </c>
      <c r="F112" s="352" t="s">
        <v>585</v>
      </c>
      <c r="G112" s="352" t="s">
        <v>586</v>
      </c>
      <c r="H112" s="352" t="s">
        <v>587</v>
      </c>
      <c r="I112" s="352" t="s">
        <v>588</v>
      </c>
      <c r="J112" s="352" t="s">
        <v>589</v>
      </c>
      <c r="K112" s="352" t="s">
        <v>590</v>
      </c>
      <c r="L112" s="352" t="s">
        <v>591</v>
      </c>
      <c r="M112" s="352" t="s">
        <v>592</v>
      </c>
      <c r="N112" s="354" t="s">
        <v>593</v>
      </c>
      <c r="O112" s="354"/>
    </row>
    <row r="113" spans="2:15" s="249" customFormat="1" ht="45">
      <c r="B113" s="353"/>
      <c r="C113" s="353"/>
      <c r="D113" s="353"/>
      <c r="E113" s="353"/>
      <c r="F113" s="353"/>
      <c r="G113" s="353"/>
      <c r="H113" s="353"/>
      <c r="I113" s="353"/>
      <c r="J113" s="353"/>
      <c r="K113" s="353"/>
      <c r="L113" s="353"/>
      <c r="M113" s="353"/>
      <c r="N113" s="193" t="s">
        <v>594</v>
      </c>
      <c r="O113" s="193" t="s">
        <v>595</v>
      </c>
    </row>
    <row r="114" spans="2:15" ht="45">
      <c r="B114" s="200" t="s">
        <v>402</v>
      </c>
      <c r="C114" s="200" t="s">
        <v>421</v>
      </c>
      <c r="D114" s="201">
        <v>8</v>
      </c>
      <c r="E114" s="201" t="s">
        <v>522</v>
      </c>
      <c r="F114" s="201">
        <v>70</v>
      </c>
      <c r="G114" s="200" t="s">
        <v>737</v>
      </c>
      <c r="H114" s="201" t="s">
        <v>630</v>
      </c>
      <c r="I114" s="201" t="s">
        <v>631</v>
      </c>
      <c r="J114" s="201" t="s">
        <v>738</v>
      </c>
      <c r="K114" s="201" t="s">
        <v>510</v>
      </c>
      <c r="L114" s="203">
        <v>5.8</v>
      </c>
      <c r="M114" s="203">
        <v>3.8</v>
      </c>
      <c r="N114" s="203"/>
      <c r="O114" s="203"/>
    </row>
    <row r="115" spans="2:15" ht="60">
      <c r="B115" s="200" t="s">
        <v>402</v>
      </c>
      <c r="C115" s="200" t="s">
        <v>421</v>
      </c>
      <c r="D115" s="201">
        <v>7</v>
      </c>
      <c r="E115" s="201" t="s">
        <v>522</v>
      </c>
      <c r="F115" s="201">
        <v>80</v>
      </c>
      <c r="G115" s="200" t="s">
        <v>739</v>
      </c>
      <c r="H115" s="201" t="s">
        <v>640</v>
      </c>
      <c r="I115" s="201" t="s">
        <v>631</v>
      </c>
      <c r="J115" s="201" t="s">
        <v>740</v>
      </c>
      <c r="K115" s="201" t="s">
        <v>510</v>
      </c>
      <c r="L115" s="203">
        <v>5.9</v>
      </c>
      <c r="M115" s="203">
        <v>2.9</v>
      </c>
      <c r="N115" s="203"/>
      <c r="O115" s="203"/>
    </row>
    <row r="116" spans="2:15" ht="30">
      <c r="B116" s="361" t="s">
        <v>402</v>
      </c>
      <c r="C116" s="361" t="s">
        <v>421</v>
      </c>
      <c r="D116" s="362">
        <v>6</v>
      </c>
      <c r="E116" s="199" t="s">
        <v>520</v>
      </c>
      <c r="F116" s="199">
        <v>60</v>
      </c>
      <c r="G116" s="253" t="s">
        <v>741</v>
      </c>
      <c r="H116" s="198" t="s">
        <v>640</v>
      </c>
      <c r="I116" s="198" t="s">
        <v>631</v>
      </c>
      <c r="J116" s="362" t="s">
        <v>742</v>
      </c>
      <c r="K116" s="362"/>
      <c r="L116" s="363"/>
      <c r="M116" s="363"/>
      <c r="N116" s="364" t="s">
        <v>617</v>
      </c>
      <c r="O116" s="364" t="s">
        <v>618</v>
      </c>
    </row>
    <row r="117" spans="2:15" ht="45">
      <c r="B117" s="361"/>
      <c r="C117" s="361"/>
      <c r="D117" s="362"/>
      <c r="E117" s="198" t="s">
        <v>498</v>
      </c>
      <c r="F117" s="198">
        <v>100</v>
      </c>
      <c r="G117" s="254" t="s">
        <v>743</v>
      </c>
      <c r="H117" s="198" t="s">
        <v>597</v>
      </c>
      <c r="I117" s="198" t="s">
        <v>598</v>
      </c>
      <c r="J117" s="362"/>
      <c r="K117" s="362"/>
      <c r="L117" s="363"/>
      <c r="M117" s="363"/>
      <c r="N117" s="360"/>
      <c r="O117" s="360"/>
    </row>
    <row r="118" spans="2:15" ht="30">
      <c r="B118" s="361" t="s">
        <v>402</v>
      </c>
      <c r="C118" s="361" t="s">
        <v>421</v>
      </c>
      <c r="D118" s="362">
        <v>5</v>
      </c>
      <c r="E118" s="199" t="s">
        <v>520</v>
      </c>
      <c r="F118" s="199">
        <v>30</v>
      </c>
      <c r="G118" s="253" t="s">
        <v>680</v>
      </c>
      <c r="H118" s="198"/>
      <c r="I118" s="198"/>
      <c r="J118" s="362" t="s">
        <v>744</v>
      </c>
      <c r="K118" s="362">
        <v>47</v>
      </c>
      <c r="L118" s="363">
        <v>3.3</v>
      </c>
      <c r="M118" s="363">
        <v>2.2999999999999998</v>
      </c>
      <c r="N118" s="364" t="s">
        <v>609</v>
      </c>
      <c r="O118" s="364" t="s">
        <v>610</v>
      </c>
    </row>
    <row r="119" spans="2:15" ht="60">
      <c r="B119" s="361"/>
      <c r="C119" s="361"/>
      <c r="D119" s="362"/>
      <c r="E119" s="198" t="s">
        <v>522</v>
      </c>
      <c r="F119" s="198">
        <v>80</v>
      </c>
      <c r="G119" s="254" t="s">
        <v>745</v>
      </c>
      <c r="H119" s="198" t="s">
        <v>705</v>
      </c>
      <c r="I119" s="198" t="s">
        <v>598</v>
      </c>
      <c r="J119" s="362"/>
      <c r="K119" s="362"/>
      <c r="L119" s="363"/>
      <c r="M119" s="363"/>
      <c r="N119" s="360"/>
      <c r="O119" s="360"/>
    </row>
    <row r="120" spans="2:15">
      <c r="B120" s="361" t="s">
        <v>402</v>
      </c>
      <c r="C120" s="361" t="s">
        <v>421</v>
      </c>
      <c r="D120" s="362">
        <v>4</v>
      </c>
      <c r="E120" s="199" t="s">
        <v>520</v>
      </c>
      <c r="F120" s="199">
        <v>30</v>
      </c>
      <c r="G120" s="253" t="s">
        <v>746</v>
      </c>
      <c r="H120" s="205"/>
      <c r="I120" s="205"/>
      <c r="J120" s="362" t="s">
        <v>747</v>
      </c>
      <c r="K120" s="362"/>
      <c r="L120" s="363"/>
      <c r="M120" s="363"/>
      <c r="N120" s="364" t="s">
        <v>617</v>
      </c>
      <c r="O120" s="364" t="s">
        <v>618</v>
      </c>
    </row>
    <row r="121" spans="2:15" ht="51" customHeight="1">
      <c r="B121" s="367"/>
      <c r="C121" s="367"/>
      <c r="D121" s="368"/>
      <c r="E121" s="210" t="s">
        <v>498</v>
      </c>
      <c r="F121" s="210">
        <v>80</v>
      </c>
      <c r="G121" s="256" t="s">
        <v>748</v>
      </c>
      <c r="H121" s="210" t="s">
        <v>640</v>
      </c>
      <c r="I121" s="210" t="s">
        <v>631</v>
      </c>
      <c r="J121" s="368"/>
      <c r="K121" s="368"/>
      <c r="L121" s="365"/>
      <c r="M121" s="365"/>
      <c r="N121" s="366"/>
      <c r="O121" s="366"/>
    </row>
    <row r="122" spans="2:15" s="257" customFormat="1" ht="15" customHeight="1">
      <c r="B122" s="241"/>
      <c r="C122" s="241"/>
      <c r="D122" s="242"/>
      <c r="E122" s="242"/>
      <c r="F122" s="242"/>
      <c r="G122" s="247"/>
      <c r="H122" s="242"/>
      <c r="I122" s="242"/>
      <c r="J122" s="242"/>
      <c r="K122" s="242"/>
      <c r="L122" s="243"/>
      <c r="M122" s="243"/>
      <c r="N122" s="243"/>
      <c r="O122" s="243"/>
    </row>
    <row r="123" spans="2:15" s="257" customFormat="1" ht="15" customHeight="1">
      <c r="B123" s="241"/>
      <c r="C123" s="241"/>
      <c r="D123" s="242"/>
      <c r="E123" s="242"/>
      <c r="F123" s="242"/>
      <c r="G123" s="247"/>
      <c r="H123" s="242"/>
      <c r="I123" s="242"/>
      <c r="J123" s="242"/>
      <c r="K123" s="242"/>
      <c r="L123" s="243"/>
      <c r="M123" s="243"/>
      <c r="N123" s="243"/>
      <c r="O123" s="243"/>
    </row>
    <row r="124" spans="2:15">
      <c r="B124" s="375" t="s">
        <v>992</v>
      </c>
      <c r="C124" s="375"/>
      <c r="D124" s="375"/>
      <c r="E124" s="375"/>
      <c r="F124" s="375"/>
      <c r="G124" s="375"/>
      <c r="H124" s="375"/>
      <c r="I124" s="375"/>
      <c r="J124" s="375"/>
      <c r="K124" s="375"/>
      <c r="L124" s="375"/>
      <c r="M124" s="375"/>
      <c r="N124" s="375"/>
      <c r="O124" s="375"/>
    </row>
    <row r="125" spans="2:15">
      <c r="B125" s="352" t="s">
        <v>392</v>
      </c>
      <c r="C125" s="352" t="s">
        <v>412</v>
      </c>
      <c r="D125" s="352" t="s">
        <v>583</v>
      </c>
      <c r="E125" s="352" t="s">
        <v>584</v>
      </c>
      <c r="F125" s="352" t="s">
        <v>585</v>
      </c>
      <c r="G125" s="352" t="s">
        <v>586</v>
      </c>
      <c r="H125" s="352" t="s">
        <v>587</v>
      </c>
      <c r="I125" s="352" t="s">
        <v>588</v>
      </c>
      <c r="J125" s="352" t="s">
        <v>589</v>
      </c>
      <c r="K125" s="352" t="s">
        <v>590</v>
      </c>
      <c r="L125" s="352" t="s">
        <v>591</v>
      </c>
      <c r="M125" s="352" t="s">
        <v>592</v>
      </c>
      <c r="N125" s="354" t="s">
        <v>593</v>
      </c>
      <c r="O125" s="354"/>
    </row>
    <row r="126" spans="2:15" s="249" customFormat="1" ht="45">
      <c r="B126" s="353"/>
      <c r="C126" s="353"/>
      <c r="D126" s="353"/>
      <c r="E126" s="353"/>
      <c r="F126" s="353"/>
      <c r="G126" s="353"/>
      <c r="H126" s="353"/>
      <c r="I126" s="353"/>
      <c r="J126" s="353"/>
      <c r="K126" s="353"/>
      <c r="L126" s="353"/>
      <c r="M126" s="353"/>
      <c r="N126" s="193" t="s">
        <v>594</v>
      </c>
      <c r="O126" s="193" t="s">
        <v>595</v>
      </c>
    </row>
    <row r="127" spans="2:15" ht="45">
      <c r="B127" s="355" t="s">
        <v>402</v>
      </c>
      <c r="C127" s="355" t="s">
        <v>421</v>
      </c>
      <c r="D127" s="357">
        <v>3</v>
      </c>
      <c r="E127" s="199" t="s">
        <v>520</v>
      </c>
      <c r="F127" s="199">
        <v>30</v>
      </c>
      <c r="G127" s="255" t="s">
        <v>749</v>
      </c>
      <c r="H127" s="199"/>
      <c r="I127" s="199"/>
      <c r="J127" s="357" t="s">
        <v>750</v>
      </c>
      <c r="K127" s="357">
        <v>47</v>
      </c>
      <c r="L127" s="359">
        <v>5</v>
      </c>
      <c r="M127" s="359">
        <v>3.6</v>
      </c>
      <c r="N127" s="359" t="s">
        <v>609</v>
      </c>
      <c r="O127" s="359" t="s">
        <v>610</v>
      </c>
    </row>
    <row r="128" spans="2:15" ht="45">
      <c r="B128" s="355"/>
      <c r="C128" s="355"/>
      <c r="D128" s="357"/>
      <c r="E128" s="196" t="s">
        <v>522</v>
      </c>
      <c r="F128" s="196">
        <v>40</v>
      </c>
      <c r="G128" s="251" t="s">
        <v>751</v>
      </c>
      <c r="H128" s="196" t="s">
        <v>752</v>
      </c>
      <c r="I128" s="196" t="s">
        <v>663</v>
      </c>
      <c r="J128" s="357"/>
      <c r="K128" s="357"/>
      <c r="L128" s="359"/>
      <c r="M128" s="359"/>
      <c r="N128" s="359"/>
      <c r="O128" s="359"/>
    </row>
    <row r="129" spans="2:15" ht="30">
      <c r="B129" s="356"/>
      <c r="C129" s="356"/>
      <c r="D129" s="358"/>
      <c r="E129" s="198" t="s">
        <v>517</v>
      </c>
      <c r="F129" s="198">
        <v>100</v>
      </c>
      <c r="G129" s="252" t="s">
        <v>753</v>
      </c>
      <c r="H129" s="196"/>
      <c r="I129" s="196"/>
      <c r="J129" s="358"/>
      <c r="K129" s="358"/>
      <c r="L129" s="360"/>
      <c r="M129" s="360"/>
      <c r="N129" s="360"/>
      <c r="O129" s="360"/>
    </row>
    <row r="130" spans="2:15" ht="30">
      <c r="B130" s="355" t="s">
        <v>402</v>
      </c>
      <c r="C130" s="355" t="s">
        <v>421</v>
      </c>
      <c r="D130" s="357">
        <v>2</v>
      </c>
      <c r="E130" s="199" t="s">
        <v>520</v>
      </c>
      <c r="F130" s="199">
        <v>80</v>
      </c>
      <c r="G130" s="255" t="s">
        <v>754</v>
      </c>
      <c r="H130" s="199" t="s">
        <v>705</v>
      </c>
      <c r="I130" s="199" t="s">
        <v>598</v>
      </c>
      <c r="J130" s="357" t="s">
        <v>755</v>
      </c>
      <c r="K130" s="357"/>
      <c r="L130" s="359"/>
      <c r="M130" s="359"/>
      <c r="N130" s="359" t="s">
        <v>756</v>
      </c>
      <c r="O130" s="359" t="s">
        <v>618</v>
      </c>
    </row>
    <row r="131" spans="2:15" ht="45">
      <c r="B131" s="355"/>
      <c r="C131" s="355"/>
      <c r="D131" s="357"/>
      <c r="E131" s="196" t="s">
        <v>498</v>
      </c>
      <c r="F131" s="196">
        <v>20</v>
      </c>
      <c r="G131" s="251" t="s">
        <v>757</v>
      </c>
      <c r="H131" s="196" t="s">
        <v>612</v>
      </c>
      <c r="I131" s="196" t="s">
        <v>613</v>
      </c>
      <c r="J131" s="357"/>
      <c r="K131" s="357"/>
      <c r="L131" s="359"/>
      <c r="M131" s="359"/>
      <c r="N131" s="359"/>
      <c r="O131" s="359"/>
    </row>
    <row r="132" spans="2:15" ht="30">
      <c r="B132" s="356"/>
      <c r="C132" s="356"/>
      <c r="D132" s="358"/>
      <c r="E132" s="198" t="s">
        <v>517</v>
      </c>
      <c r="F132" s="198">
        <v>90</v>
      </c>
      <c r="G132" s="252" t="s">
        <v>758</v>
      </c>
      <c r="H132" s="196" t="s">
        <v>612</v>
      </c>
      <c r="I132" s="196" t="s">
        <v>613</v>
      </c>
      <c r="J132" s="358"/>
      <c r="K132" s="358"/>
      <c r="L132" s="360"/>
      <c r="M132" s="360"/>
      <c r="N132" s="360"/>
      <c r="O132" s="360"/>
    </row>
    <row r="133" spans="2:15" ht="30">
      <c r="B133" s="361" t="s">
        <v>402</v>
      </c>
      <c r="C133" s="361" t="s">
        <v>421</v>
      </c>
      <c r="D133" s="362">
        <v>1</v>
      </c>
      <c r="E133" s="199" t="s">
        <v>520</v>
      </c>
      <c r="F133" s="199">
        <v>30</v>
      </c>
      <c r="G133" s="253" t="s">
        <v>734</v>
      </c>
      <c r="H133" s="198" t="s">
        <v>759</v>
      </c>
      <c r="I133" s="198" t="s">
        <v>631</v>
      </c>
      <c r="J133" s="362" t="s">
        <v>760</v>
      </c>
      <c r="K133" s="362">
        <v>47</v>
      </c>
      <c r="L133" s="363">
        <v>5.5</v>
      </c>
      <c r="M133" s="363">
        <v>3.7</v>
      </c>
      <c r="N133" s="364" t="s">
        <v>609</v>
      </c>
      <c r="O133" s="364" t="s">
        <v>610</v>
      </c>
    </row>
    <row r="134" spans="2:15" ht="51" customHeight="1">
      <c r="B134" s="361"/>
      <c r="C134" s="361"/>
      <c r="D134" s="362"/>
      <c r="E134" s="198" t="s">
        <v>522</v>
      </c>
      <c r="F134" s="198">
        <v>100</v>
      </c>
      <c r="G134" s="254" t="s">
        <v>761</v>
      </c>
      <c r="H134" s="198" t="s">
        <v>759</v>
      </c>
      <c r="I134" s="198" t="s">
        <v>631</v>
      </c>
      <c r="J134" s="362"/>
      <c r="K134" s="362"/>
      <c r="L134" s="363"/>
      <c r="M134" s="363"/>
      <c r="N134" s="360"/>
      <c r="O134" s="360"/>
    </row>
    <row r="135" spans="2:15" ht="45">
      <c r="B135" s="204" t="s">
        <v>399</v>
      </c>
      <c r="C135" s="204" t="s">
        <v>455</v>
      </c>
      <c r="D135" s="205">
        <v>197</v>
      </c>
      <c r="E135" s="205" t="s">
        <v>498</v>
      </c>
      <c r="F135" s="205">
        <v>220</v>
      </c>
      <c r="G135" s="204" t="s">
        <v>762</v>
      </c>
      <c r="H135" s="207" t="s">
        <v>662</v>
      </c>
      <c r="I135" s="207" t="s">
        <v>663</v>
      </c>
      <c r="J135" s="205">
        <v>623</v>
      </c>
      <c r="K135" s="205" t="s">
        <v>510</v>
      </c>
      <c r="L135" s="206"/>
      <c r="M135" s="206"/>
      <c r="N135" s="206"/>
      <c r="O135" s="206"/>
    </row>
    <row r="136" spans="2:15" ht="30">
      <c r="B136" s="369" t="s">
        <v>399</v>
      </c>
      <c r="C136" s="369" t="s">
        <v>455</v>
      </c>
      <c r="D136" s="371">
        <v>157</v>
      </c>
      <c r="E136" s="199" t="s">
        <v>520</v>
      </c>
      <c r="F136" s="199">
        <v>50</v>
      </c>
      <c r="G136" s="255" t="s">
        <v>763</v>
      </c>
      <c r="H136" s="199"/>
      <c r="I136" s="199"/>
      <c r="J136" s="371">
        <v>526</v>
      </c>
      <c r="K136" s="371">
        <v>171</v>
      </c>
      <c r="L136" s="364">
        <v>4</v>
      </c>
      <c r="M136" s="364">
        <v>2.7</v>
      </c>
      <c r="N136" s="364" t="s">
        <v>600</v>
      </c>
      <c r="O136" s="364" t="s">
        <v>601</v>
      </c>
    </row>
    <row r="137" spans="2:15" ht="30">
      <c r="B137" s="355"/>
      <c r="C137" s="355"/>
      <c r="D137" s="357"/>
      <c r="E137" s="196" t="s">
        <v>498</v>
      </c>
      <c r="F137" s="196">
        <v>60</v>
      </c>
      <c r="G137" s="251" t="s">
        <v>764</v>
      </c>
      <c r="H137" s="196" t="s">
        <v>765</v>
      </c>
      <c r="I137" s="196" t="s">
        <v>766</v>
      </c>
      <c r="J137" s="357"/>
      <c r="K137" s="357"/>
      <c r="L137" s="359"/>
      <c r="M137" s="359"/>
      <c r="N137" s="359"/>
      <c r="O137" s="359"/>
    </row>
    <row r="138" spans="2:15" ht="45">
      <c r="B138" s="370"/>
      <c r="C138" s="370"/>
      <c r="D138" s="372"/>
      <c r="E138" s="210" t="s">
        <v>497</v>
      </c>
      <c r="F138" s="210">
        <v>90</v>
      </c>
      <c r="G138" s="260" t="s">
        <v>767</v>
      </c>
      <c r="H138" s="210"/>
      <c r="I138" s="210"/>
      <c r="J138" s="372"/>
      <c r="K138" s="372"/>
      <c r="L138" s="366"/>
      <c r="M138" s="366"/>
      <c r="N138" s="366"/>
      <c r="O138" s="366"/>
    </row>
    <row r="139" spans="2:15" s="257" customFormat="1">
      <c r="B139" s="241"/>
      <c r="C139" s="241"/>
      <c r="D139" s="242"/>
      <c r="E139" s="242"/>
      <c r="F139" s="242"/>
      <c r="G139" s="262"/>
      <c r="H139" s="242"/>
      <c r="I139" s="242"/>
      <c r="J139" s="242"/>
      <c r="K139" s="242"/>
      <c r="L139" s="243"/>
      <c r="M139" s="243"/>
      <c r="N139" s="243"/>
      <c r="O139" s="243"/>
    </row>
    <row r="140" spans="2:15" s="257" customFormat="1">
      <c r="B140" s="241"/>
      <c r="C140" s="241"/>
      <c r="D140" s="242"/>
      <c r="E140" s="242"/>
      <c r="F140" s="242"/>
      <c r="G140" s="262"/>
      <c r="H140" s="242"/>
      <c r="I140" s="242"/>
      <c r="J140" s="242"/>
      <c r="K140" s="242"/>
      <c r="L140" s="243"/>
      <c r="M140" s="243"/>
      <c r="N140" s="243"/>
      <c r="O140" s="243"/>
    </row>
    <row r="141" spans="2:15">
      <c r="B141" s="375" t="s">
        <v>993</v>
      </c>
      <c r="C141" s="375"/>
      <c r="D141" s="375"/>
      <c r="E141" s="375"/>
      <c r="F141" s="375"/>
      <c r="G141" s="375"/>
      <c r="H141" s="375"/>
      <c r="I141" s="375"/>
      <c r="J141" s="375"/>
      <c r="K141" s="375"/>
      <c r="L141" s="375"/>
      <c r="M141" s="375"/>
      <c r="N141" s="375"/>
      <c r="O141" s="375"/>
    </row>
    <row r="142" spans="2:15">
      <c r="B142" s="352" t="s">
        <v>392</v>
      </c>
      <c r="C142" s="352" t="s">
        <v>412</v>
      </c>
      <c r="D142" s="352" t="s">
        <v>583</v>
      </c>
      <c r="E142" s="352" t="s">
        <v>584</v>
      </c>
      <c r="F142" s="352" t="s">
        <v>585</v>
      </c>
      <c r="G142" s="352" t="s">
        <v>586</v>
      </c>
      <c r="H142" s="352" t="s">
        <v>587</v>
      </c>
      <c r="I142" s="352" t="s">
        <v>588</v>
      </c>
      <c r="J142" s="352" t="s">
        <v>589</v>
      </c>
      <c r="K142" s="352" t="s">
        <v>590</v>
      </c>
      <c r="L142" s="352" t="s">
        <v>591</v>
      </c>
      <c r="M142" s="352" t="s">
        <v>592</v>
      </c>
      <c r="N142" s="354" t="s">
        <v>593</v>
      </c>
      <c r="O142" s="354"/>
    </row>
    <row r="143" spans="2:15" s="249" customFormat="1" ht="45">
      <c r="B143" s="353"/>
      <c r="C143" s="353"/>
      <c r="D143" s="353"/>
      <c r="E143" s="353"/>
      <c r="F143" s="353"/>
      <c r="G143" s="353"/>
      <c r="H143" s="353"/>
      <c r="I143" s="353"/>
      <c r="J143" s="353"/>
      <c r="K143" s="353"/>
      <c r="L143" s="353"/>
      <c r="M143" s="353"/>
      <c r="N143" s="193" t="s">
        <v>594</v>
      </c>
      <c r="O143" s="193" t="s">
        <v>595</v>
      </c>
    </row>
    <row r="144" spans="2:15">
      <c r="B144" s="355" t="s">
        <v>399</v>
      </c>
      <c r="C144" s="355" t="s">
        <v>455</v>
      </c>
      <c r="D144" s="357">
        <v>150</v>
      </c>
      <c r="E144" s="199" t="s">
        <v>520</v>
      </c>
      <c r="F144" s="199">
        <v>20</v>
      </c>
      <c r="G144" s="253" t="s">
        <v>768</v>
      </c>
      <c r="H144" s="199"/>
      <c r="I144" s="199"/>
      <c r="J144" s="357">
        <v>517</v>
      </c>
      <c r="K144" s="357">
        <v>202</v>
      </c>
      <c r="L144" s="359">
        <v>5.0999999999999996</v>
      </c>
      <c r="M144" s="359">
        <v>3.3</v>
      </c>
      <c r="N144" s="364" t="s">
        <v>600</v>
      </c>
      <c r="O144" s="364" t="s">
        <v>601</v>
      </c>
    </row>
    <row r="145" spans="2:15" ht="30">
      <c r="B145" s="355"/>
      <c r="C145" s="355"/>
      <c r="D145" s="357"/>
      <c r="E145" s="196" t="s">
        <v>498</v>
      </c>
      <c r="F145" s="196">
        <v>110</v>
      </c>
      <c r="G145" s="258" t="s">
        <v>769</v>
      </c>
      <c r="H145" s="196" t="s">
        <v>662</v>
      </c>
      <c r="I145" s="196" t="s">
        <v>663</v>
      </c>
      <c r="J145" s="357"/>
      <c r="K145" s="357"/>
      <c r="L145" s="359"/>
      <c r="M145" s="359"/>
      <c r="N145" s="359"/>
      <c r="O145" s="359"/>
    </row>
    <row r="146" spans="2:15" ht="30">
      <c r="B146" s="356"/>
      <c r="C146" s="356"/>
      <c r="D146" s="358"/>
      <c r="E146" s="198" t="s">
        <v>497</v>
      </c>
      <c r="F146" s="198">
        <v>30</v>
      </c>
      <c r="G146" s="254" t="s">
        <v>770</v>
      </c>
      <c r="H146" s="198"/>
      <c r="I146" s="198"/>
      <c r="J146" s="358"/>
      <c r="K146" s="358"/>
      <c r="L146" s="360"/>
      <c r="M146" s="360"/>
      <c r="N146" s="360"/>
      <c r="O146" s="360"/>
    </row>
    <row r="147" spans="2:15">
      <c r="B147" s="355" t="s">
        <v>399</v>
      </c>
      <c r="C147" s="355" t="s">
        <v>455</v>
      </c>
      <c r="D147" s="357" t="s">
        <v>771</v>
      </c>
      <c r="E147" s="199" t="s">
        <v>520</v>
      </c>
      <c r="F147" s="199">
        <v>40</v>
      </c>
      <c r="G147" s="253" t="s">
        <v>772</v>
      </c>
      <c r="H147" s="199"/>
      <c r="I147" s="199"/>
      <c r="J147" s="357">
        <v>511</v>
      </c>
      <c r="K147" s="357">
        <v>109</v>
      </c>
      <c r="L147" s="359">
        <v>4.5</v>
      </c>
      <c r="M147" s="359">
        <v>2.7</v>
      </c>
      <c r="N147" s="364" t="s">
        <v>600</v>
      </c>
      <c r="O147" s="364" t="s">
        <v>601</v>
      </c>
    </row>
    <row r="148" spans="2:15" ht="30">
      <c r="B148" s="355"/>
      <c r="C148" s="355"/>
      <c r="D148" s="357"/>
      <c r="E148" s="196" t="s">
        <v>498</v>
      </c>
      <c r="F148" s="196">
        <v>40</v>
      </c>
      <c r="G148" s="258" t="s">
        <v>773</v>
      </c>
      <c r="H148" s="196" t="s">
        <v>774</v>
      </c>
      <c r="I148" s="196" t="s">
        <v>775</v>
      </c>
      <c r="J148" s="357"/>
      <c r="K148" s="357"/>
      <c r="L148" s="359"/>
      <c r="M148" s="359"/>
      <c r="N148" s="359"/>
      <c r="O148" s="359"/>
    </row>
    <row r="149" spans="2:15" ht="75">
      <c r="B149" s="356"/>
      <c r="C149" s="356"/>
      <c r="D149" s="358"/>
      <c r="E149" s="198" t="s">
        <v>497</v>
      </c>
      <c r="F149" s="198">
        <v>90</v>
      </c>
      <c r="G149" s="254" t="s">
        <v>776</v>
      </c>
      <c r="H149" s="198"/>
      <c r="I149" s="198"/>
      <c r="J149" s="358"/>
      <c r="K149" s="358"/>
      <c r="L149" s="360"/>
      <c r="M149" s="360"/>
      <c r="N149" s="360"/>
      <c r="O149" s="360"/>
    </row>
    <row r="150" spans="2:15">
      <c r="B150" s="355" t="s">
        <v>399</v>
      </c>
      <c r="C150" s="355" t="s">
        <v>455</v>
      </c>
      <c r="D150" s="357">
        <v>145</v>
      </c>
      <c r="E150" s="199" t="s">
        <v>520</v>
      </c>
      <c r="F150" s="199">
        <v>20</v>
      </c>
      <c r="G150" s="255" t="s">
        <v>777</v>
      </c>
      <c r="H150" s="199"/>
      <c r="I150" s="199"/>
      <c r="J150" s="357">
        <v>501</v>
      </c>
      <c r="K150" s="357">
        <v>109</v>
      </c>
      <c r="L150" s="359">
        <v>4</v>
      </c>
      <c r="M150" s="359">
        <v>2.2999999999999998</v>
      </c>
      <c r="N150" s="364" t="s">
        <v>600</v>
      </c>
      <c r="O150" s="364" t="s">
        <v>601</v>
      </c>
    </row>
    <row r="151" spans="2:15" ht="30">
      <c r="B151" s="355"/>
      <c r="C151" s="355"/>
      <c r="D151" s="357"/>
      <c r="E151" s="196" t="s">
        <v>498</v>
      </c>
      <c r="F151" s="196">
        <v>50</v>
      </c>
      <c r="G151" s="251" t="s">
        <v>778</v>
      </c>
      <c r="H151" s="196" t="s">
        <v>662</v>
      </c>
      <c r="I151" s="196" t="s">
        <v>663</v>
      </c>
      <c r="J151" s="357"/>
      <c r="K151" s="357"/>
      <c r="L151" s="359"/>
      <c r="M151" s="359"/>
      <c r="N151" s="359"/>
      <c r="O151" s="359"/>
    </row>
    <row r="152" spans="2:15" ht="45">
      <c r="B152" s="356"/>
      <c r="C152" s="356"/>
      <c r="D152" s="358"/>
      <c r="E152" s="198" t="s">
        <v>497</v>
      </c>
      <c r="F152" s="198">
        <v>50</v>
      </c>
      <c r="G152" s="252" t="s">
        <v>779</v>
      </c>
      <c r="H152" s="198"/>
      <c r="I152" s="198"/>
      <c r="J152" s="358"/>
      <c r="K152" s="358"/>
      <c r="L152" s="360"/>
      <c r="M152" s="360"/>
      <c r="N152" s="360"/>
      <c r="O152" s="360"/>
    </row>
    <row r="153" spans="2:15" ht="30">
      <c r="B153" s="355" t="s">
        <v>399</v>
      </c>
      <c r="C153" s="355" t="s">
        <v>455</v>
      </c>
      <c r="D153" s="357">
        <v>142</v>
      </c>
      <c r="E153" s="199" t="s">
        <v>520</v>
      </c>
      <c r="F153" s="199">
        <v>60</v>
      </c>
      <c r="G153" s="253" t="s">
        <v>780</v>
      </c>
      <c r="H153" s="199"/>
      <c r="I153" s="199"/>
      <c r="J153" s="357">
        <v>494</v>
      </c>
      <c r="K153" s="357">
        <v>202</v>
      </c>
      <c r="L153" s="359">
        <v>4.7</v>
      </c>
      <c r="M153" s="359">
        <v>3.5</v>
      </c>
      <c r="N153" s="364" t="s">
        <v>600</v>
      </c>
      <c r="O153" s="364" t="s">
        <v>601</v>
      </c>
    </row>
    <row r="154" spans="2:15" ht="31" customHeight="1">
      <c r="B154" s="355"/>
      <c r="C154" s="355"/>
      <c r="D154" s="357"/>
      <c r="E154" s="196" t="s">
        <v>498</v>
      </c>
      <c r="F154" s="196">
        <v>70</v>
      </c>
      <c r="G154" s="258" t="s">
        <v>781</v>
      </c>
      <c r="H154" s="196" t="s">
        <v>774</v>
      </c>
      <c r="I154" s="196" t="s">
        <v>775</v>
      </c>
      <c r="J154" s="357"/>
      <c r="K154" s="357"/>
      <c r="L154" s="359"/>
      <c r="M154" s="359"/>
      <c r="N154" s="359"/>
      <c r="O154" s="359"/>
    </row>
    <row r="155" spans="2:15" ht="30">
      <c r="B155" s="356"/>
      <c r="C155" s="356"/>
      <c r="D155" s="358"/>
      <c r="E155" s="198" t="s">
        <v>497</v>
      </c>
      <c r="F155" s="198">
        <v>50</v>
      </c>
      <c r="G155" s="254" t="s">
        <v>782</v>
      </c>
      <c r="H155" s="198"/>
      <c r="I155" s="198"/>
      <c r="J155" s="358"/>
      <c r="K155" s="358"/>
      <c r="L155" s="360"/>
      <c r="M155" s="360"/>
      <c r="N155" s="360"/>
      <c r="O155" s="360"/>
    </row>
    <row r="156" spans="2:15" ht="60">
      <c r="B156" s="244" t="s">
        <v>399</v>
      </c>
      <c r="C156" s="244" t="s">
        <v>455</v>
      </c>
      <c r="D156" s="245">
        <v>137</v>
      </c>
      <c r="E156" s="245" t="s">
        <v>497</v>
      </c>
      <c r="F156" s="245">
        <v>80</v>
      </c>
      <c r="G156" s="244" t="s">
        <v>783</v>
      </c>
      <c r="H156" s="245" t="s">
        <v>774</v>
      </c>
      <c r="I156" s="245" t="s">
        <v>775</v>
      </c>
      <c r="J156" s="245">
        <v>480</v>
      </c>
      <c r="K156" s="245" t="s">
        <v>510</v>
      </c>
      <c r="L156" s="246">
        <v>5.3</v>
      </c>
      <c r="M156" s="246">
        <v>4.5</v>
      </c>
      <c r="N156" s="246"/>
      <c r="O156" s="246"/>
    </row>
    <row r="157" spans="2:15" s="257" customFormat="1">
      <c r="B157" s="247"/>
      <c r="C157" s="247"/>
      <c r="D157" s="242"/>
      <c r="E157" s="242"/>
      <c r="F157" s="242"/>
      <c r="G157" s="247"/>
      <c r="H157" s="242"/>
      <c r="I157" s="242"/>
      <c r="J157" s="242"/>
      <c r="K157" s="242"/>
      <c r="L157" s="243"/>
      <c r="M157" s="243"/>
      <c r="N157" s="243"/>
      <c r="O157" s="243"/>
    </row>
    <row r="158" spans="2:15" s="257" customFormat="1">
      <c r="B158" s="247"/>
      <c r="C158" s="247"/>
      <c r="D158" s="242"/>
      <c r="E158" s="242"/>
      <c r="F158" s="242"/>
      <c r="G158" s="247"/>
      <c r="H158" s="242"/>
      <c r="I158" s="242"/>
      <c r="J158" s="242"/>
      <c r="K158" s="242"/>
      <c r="L158" s="243"/>
      <c r="M158" s="243"/>
      <c r="N158" s="243"/>
      <c r="O158" s="243"/>
    </row>
    <row r="159" spans="2:15">
      <c r="B159" s="375" t="s">
        <v>994</v>
      </c>
      <c r="C159" s="375"/>
      <c r="D159" s="375"/>
      <c r="E159" s="375"/>
      <c r="F159" s="375"/>
      <c r="G159" s="375"/>
      <c r="H159" s="375"/>
      <c r="I159" s="375"/>
      <c r="J159" s="375"/>
      <c r="K159" s="375"/>
      <c r="L159" s="375"/>
      <c r="M159" s="375"/>
      <c r="N159" s="375"/>
      <c r="O159" s="375"/>
    </row>
    <row r="160" spans="2:15">
      <c r="B160" s="352" t="s">
        <v>392</v>
      </c>
      <c r="C160" s="352" t="s">
        <v>412</v>
      </c>
      <c r="D160" s="352" t="s">
        <v>583</v>
      </c>
      <c r="E160" s="352" t="s">
        <v>584</v>
      </c>
      <c r="F160" s="352" t="s">
        <v>585</v>
      </c>
      <c r="G160" s="352" t="s">
        <v>586</v>
      </c>
      <c r="H160" s="352" t="s">
        <v>587</v>
      </c>
      <c r="I160" s="352" t="s">
        <v>588</v>
      </c>
      <c r="J160" s="352" t="s">
        <v>589</v>
      </c>
      <c r="K160" s="352" t="s">
        <v>590</v>
      </c>
      <c r="L160" s="352" t="s">
        <v>591</v>
      </c>
      <c r="M160" s="352" t="s">
        <v>592</v>
      </c>
      <c r="N160" s="354" t="s">
        <v>593</v>
      </c>
      <c r="O160" s="354"/>
    </row>
    <row r="161" spans="2:15" s="249" customFormat="1" ht="45">
      <c r="B161" s="353"/>
      <c r="C161" s="353"/>
      <c r="D161" s="353"/>
      <c r="E161" s="353"/>
      <c r="F161" s="353"/>
      <c r="G161" s="353"/>
      <c r="H161" s="353"/>
      <c r="I161" s="353"/>
      <c r="J161" s="353"/>
      <c r="K161" s="353"/>
      <c r="L161" s="353"/>
      <c r="M161" s="353"/>
      <c r="N161" s="193" t="s">
        <v>594</v>
      </c>
      <c r="O161" s="193" t="s">
        <v>595</v>
      </c>
    </row>
    <row r="162" spans="2:15" ht="30">
      <c r="B162" s="355" t="s">
        <v>399</v>
      </c>
      <c r="C162" s="355" t="s">
        <v>455</v>
      </c>
      <c r="D162" s="357">
        <v>133</v>
      </c>
      <c r="E162" s="194" t="s">
        <v>520</v>
      </c>
      <c r="F162" s="194">
        <v>30</v>
      </c>
      <c r="G162" s="250" t="s">
        <v>784</v>
      </c>
      <c r="H162" s="194"/>
      <c r="I162" s="194"/>
      <c r="J162" s="357">
        <v>476</v>
      </c>
      <c r="K162" s="357">
        <v>249</v>
      </c>
      <c r="L162" s="359">
        <v>3.8</v>
      </c>
      <c r="M162" s="359">
        <v>3</v>
      </c>
      <c r="N162" s="364" t="s">
        <v>600</v>
      </c>
      <c r="O162" s="364" t="s">
        <v>601</v>
      </c>
    </row>
    <row r="163" spans="2:15" ht="90">
      <c r="B163" s="355"/>
      <c r="C163" s="355"/>
      <c r="D163" s="357"/>
      <c r="E163" s="196" t="s">
        <v>498</v>
      </c>
      <c r="F163" s="196">
        <v>130</v>
      </c>
      <c r="G163" s="251" t="s">
        <v>785</v>
      </c>
      <c r="H163" s="196" t="s">
        <v>662</v>
      </c>
      <c r="I163" s="196" t="s">
        <v>663</v>
      </c>
      <c r="J163" s="357"/>
      <c r="K163" s="357"/>
      <c r="L163" s="359"/>
      <c r="M163" s="359"/>
      <c r="N163" s="359"/>
      <c r="O163" s="359"/>
    </row>
    <row r="164" spans="2:15" ht="30">
      <c r="B164" s="356"/>
      <c r="C164" s="356"/>
      <c r="D164" s="358"/>
      <c r="E164" s="198" t="s">
        <v>497</v>
      </c>
      <c r="F164" s="198">
        <v>20</v>
      </c>
      <c r="G164" s="252" t="s">
        <v>786</v>
      </c>
      <c r="H164" s="198"/>
      <c r="I164" s="198"/>
      <c r="J164" s="358"/>
      <c r="K164" s="358"/>
      <c r="L164" s="360"/>
      <c r="M164" s="360"/>
      <c r="N164" s="360"/>
      <c r="O164" s="360"/>
    </row>
    <row r="165" spans="2:15" ht="45">
      <c r="B165" s="355" t="s">
        <v>399</v>
      </c>
      <c r="C165" s="355" t="s">
        <v>455</v>
      </c>
      <c r="D165" s="357">
        <v>125</v>
      </c>
      <c r="E165" s="199" t="s">
        <v>520</v>
      </c>
      <c r="F165" s="199">
        <v>30</v>
      </c>
      <c r="G165" s="253" t="s">
        <v>787</v>
      </c>
      <c r="H165" s="199"/>
      <c r="I165" s="199"/>
      <c r="J165" s="357">
        <v>461</v>
      </c>
      <c r="K165" s="357">
        <v>156</v>
      </c>
      <c r="L165" s="359">
        <v>4.4000000000000004</v>
      </c>
      <c r="M165" s="359">
        <v>2.9</v>
      </c>
      <c r="N165" s="364" t="s">
        <v>600</v>
      </c>
      <c r="O165" s="364" t="s">
        <v>601</v>
      </c>
    </row>
    <row r="166" spans="2:15" ht="30">
      <c r="B166" s="355"/>
      <c r="C166" s="355"/>
      <c r="D166" s="357"/>
      <c r="E166" s="196" t="s">
        <v>498</v>
      </c>
      <c r="F166" s="196">
        <v>70</v>
      </c>
      <c r="G166" s="258" t="s">
        <v>788</v>
      </c>
      <c r="H166" s="196" t="s">
        <v>612</v>
      </c>
      <c r="I166" s="196" t="s">
        <v>613</v>
      </c>
      <c r="J166" s="357"/>
      <c r="K166" s="357"/>
      <c r="L166" s="359"/>
      <c r="M166" s="359"/>
      <c r="N166" s="359"/>
      <c r="O166" s="359"/>
    </row>
    <row r="167" spans="2:15" ht="45">
      <c r="B167" s="356"/>
      <c r="C167" s="356"/>
      <c r="D167" s="358"/>
      <c r="E167" s="198" t="s">
        <v>497</v>
      </c>
      <c r="F167" s="198">
        <v>70</v>
      </c>
      <c r="G167" s="254" t="s">
        <v>789</v>
      </c>
      <c r="H167" s="198"/>
      <c r="I167" s="198"/>
      <c r="J167" s="358"/>
      <c r="K167" s="358"/>
      <c r="L167" s="360"/>
      <c r="M167" s="360"/>
      <c r="N167" s="360"/>
      <c r="O167" s="360"/>
    </row>
    <row r="168" spans="2:15" ht="30">
      <c r="B168" s="361" t="s">
        <v>399</v>
      </c>
      <c r="C168" s="361" t="s">
        <v>455</v>
      </c>
      <c r="D168" s="362">
        <v>112</v>
      </c>
      <c r="E168" s="199" t="s">
        <v>520</v>
      </c>
      <c r="F168" s="199">
        <v>10</v>
      </c>
      <c r="G168" s="253" t="s">
        <v>790</v>
      </c>
      <c r="H168" s="199"/>
      <c r="I168" s="199"/>
      <c r="J168" s="362">
        <v>424</v>
      </c>
      <c r="K168" s="362">
        <v>16</v>
      </c>
      <c r="L168" s="363">
        <v>4.7</v>
      </c>
      <c r="M168" s="363">
        <v>3.2</v>
      </c>
      <c r="N168" s="364" t="s">
        <v>791</v>
      </c>
      <c r="O168" s="364" t="s">
        <v>792</v>
      </c>
    </row>
    <row r="169" spans="2:15" ht="51" customHeight="1">
      <c r="B169" s="361"/>
      <c r="C169" s="361"/>
      <c r="D169" s="362"/>
      <c r="E169" s="198" t="s">
        <v>522</v>
      </c>
      <c r="F169" s="198">
        <v>90</v>
      </c>
      <c r="G169" s="254" t="s">
        <v>793</v>
      </c>
      <c r="H169" s="198" t="s">
        <v>612</v>
      </c>
      <c r="I169" s="198" t="s">
        <v>613</v>
      </c>
      <c r="J169" s="362"/>
      <c r="K169" s="362"/>
      <c r="L169" s="363"/>
      <c r="M169" s="363"/>
      <c r="N169" s="360"/>
      <c r="O169" s="360"/>
    </row>
    <row r="170" spans="2:15">
      <c r="B170" s="361" t="s">
        <v>399</v>
      </c>
      <c r="C170" s="361" t="s">
        <v>455</v>
      </c>
      <c r="D170" s="362">
        <v>110</v>
      </c>
      <c r="E170" s="199" t="s">
        <v>520</v>
      </c>
      <c r="F170" s="199">
        <v>10</v>
      </c>
      <c r="G170" s="253" t="s">
        <v>794</v>
      </c>
      <c r="H170" s="199"/>
      <c r="I170" s="199"/>
      <c r="J170" s="362">
        <v>423</v>
      </c>
      <c r="K170" s="362"/>
      <c r="L170" s="363"/>
      <c r="M170" s="363"/>
      <c r="N170" s="364" t="s">
        <v>795</v>
      </c>
      <c r="O170" s="364" t="s">
        <v>796</v>
      </c>
    </row>
    <row r="171" spans="2:15" ht="45">
      <c r="B171" s="361"/>
      <c r="C171" s="361"/>
      <c r="D171" s="362"/>
      <c r="E171" s="198" t="s">
        <v>498</v>
      </c>
      <c r="F171" s="198">
        <v>30</v>
      </c>
      <c r="G171" s="254" t="s">
        <v>797</v>
      </c>
      <c r="H171" s="198" t="s">
        <v>752</v>
      </c>
      <c r="I171" s="198" t="s">
        <v>798</v>
      </c>
      <c r="J171" s="362"/>
      <c r="K171" s="362"/>
      <c r="L171" s="363"/>
      <c r="M171" s="363"/>
      <c r="N171" s="360"/>
      <c r="O171" s="360"/>
    </row>
    <row r="172" spans="2:15">
      <c r="B172" s="361" t="s">
        <v>399</v>
      </c>
      <c r="C172" s="361" t="s">
        <v>455</v>
      </c>
      <c r="D172" s="362">
        <v>107</v>
      </c>
      <c r="E172" s="199" t="s">
        <v>520</v>
      </c>
      <c r="F172" s="199">
        <v>20</v>
      </c>
      <c r="G172" s="255" t="s">
        <v>799</v>
      </c>
      <c r="H172" s="199"/>
      <c r="I172" s="199"/>
      <c r="J172" s="362">
        <v>420</v>
      </c>
      <c r="K172" s="362">
        <v>31</v>
      </c>
      <c r="L172" s="363">
        <v>4.0999999999999996</v>
      </c>
      <c r="M172" s="363">
        <v>2.7</v>
      </c>
      <c r="N172" s="364" t="s">
        <v>791</v>
      </c>
      <c r="O172" s="364" t="s">
        <v>792</v>
      </c>
    </row>
    <row r="173" spans="2:15" ht="45">
      <c r="B173" s="367"/>
      <c r="C173" s="367"/>
      <c r="D173" s="368"/>
      <c r="E173" s="210" t="s">
        <v>522</v>
      </c>
      <c r="F173" s="210">
        <v>110</v>
      </c>
      <c r="G173" s="260" t="s">
        <v>800</v>
      </c>
      <c r="H173" s="210" t="s">
        <v>701</v>
      </c>
      <c r="I173" s="210" t="s">
        <v>663</v>
      </c>
      <c r="J173" s="368"/>
      <c r="K173" s="368"/>
      <c r="L173" s="365"/>
      <c r="M173" s="365"/>
      <c r="N173" s="366"/>
      <c r="O173" s="366"/>
    </row>
    <row r="174" spans="2:15" s="257" customFormat="1">
      <c r="B174" s="241"/>
      <c r="C174" s="241"/>
      <c r="D174" s="242"/>
      <c r="E174" s="242"/>
      <c r="F174" s="242"/>
      <c r="G174" s="262"/>
      <c r="H174" s="242"/>
      <c r="I174" s="242"/>
      <c r="J174" s="242"/>
      <c r="K174" s="242"/>
      <c r="L174" s="243"/>
      <c r="M174" s="243"/>
      <c r="N174" s="243"/>
      <c r="O174" s="243"/>
    </row>
    <row r="175" spans="2:15" s="257" customFormat="1">
      <c r="B175" s="241"/>
      <c r="C175" s="241"/>
      <c r="D175" s="242"/>
      <c r="E175" s="242"/>
      <c r="F175" s="242"/>
      <c r="G175" s="262"/>
      <c r="H175" s="242"/>
      <c r="I175" s="242"/>
      <c r="J175" s="242"/>
      <c r="K175" s="242"/>
      <c r="L175" s="243"/>
      <c r="M175" s="243"/>
      <c r="N175" s="243"/>
      <c r="O175" s="243"/>
    </row>
    <row r="176" spans="2:15">
      <c r="B176" s="375" t="s">
        <v>995</v>
      </c>
      <c r="C176" s="375"/>
      <c r="D176" s="375"/>
      <c r="E176" s="375"/>
      <c r="F176" s="375"/>
      <c r="G176" s="375"/>
      <c r="H176" s="375"/>
      <c r="I176" s="375"/>
      <c r="J176" s="375"/>
      <c r="K176" s="375"/>
      <c r="L176" s="375"/>
      <c r="M176" s="375"/>
      <c r="N176" s="375"/>
      <c r="O176" s="375"/>
    </row>
    <row r="177" spans="2:15">
      <c r="B177" s="352" t="s">
        <v>392</v>
      </c>
      <c r="C177" s="352" t="s">
        <v>412</v>
      </c>
      <c r="D177" s="352" t="s">
        <v>583</v>
      </c>
      <c r="E177" s="352" t="s">
        <v>584</v>
      </c>
      <c r="F177" s="352" t="s">
        <v>585</v>
      </c>
      <c r="G177" s="352" t="s">
        <v>586</v>
      </c>
      <c r="H177" s="352" t="s">
        <v>587</v>
      </c>
      <c r="I177" s="352" t="s">
        <v>588</v>
      </c>
      <c r="J177" s="352" t="s">
        <v>589</v>
      </c>
      <c r="K177" s="352" t="s">
        <v>590</v>
      </c>
      <c r="L177" s="352" t="s">
        <v>591</v>
      </c>
      <c r="M177" s="352" t="s">
        <v>592</v>
      </c>
      <c r="N177" s="354" t="s">
        <v>593</v>
      </c>
      <c r="O177" s="354"/>
    </row>
    <row r="178" spans="2:15" s="249" customFormat="1" ht="45">
      <c r="B178" s="353"/>
      <c r="C178" s="353"/>
      <c r="D178" s="353"/>
      <c r="E178" s="353"/>
      <c r="F178" s="353"/>
      <c r="G178" s="353"/>
      <c r="H178" s="353"/>
      <c r="I178" s="353"/>
      <c r="J178" s="353"/>
      <c r="K178" s="353"/>
      <c r="L178" s="353"/>
      <c r="M178" s="353"/>
      <c r="N178" s="193" t="s">
        <v>594</v>
      </c>
      <c r="O178" s="193" t="s">
        <v>595</v>
      </c>
    </row>
    <row r="179" spans="2:15" ht="33" customHeight="1">
      <c r="B179" s="361" t="s">
        <v>399</v>
      </c>
      <c r="C179" s="361" t="s">
        <v>455</v>
      </c>
      <c r="D179" s="362">
        <v>105</v>
      </c>
      <c r="E179" s="199" t="s">
        <v>520</v>
      </c>
      <c r="F179" s="199">
        <v>30</v>
      </c>
      <c r="G179" s="253" t="s">
        <v>801</v>
      </c>
      <c r="H179" s="199"/>
      <c r="I179" s="199"/>
      <c r="J179" s="362">
        <v>414</v>
      </c>
      <c r="K179" s="362">
        <v>47</v>
      </c>
      <c r="L179" s="363">
        <v>4.2</v>
      </c>
      <c r="M179" s="363">
        <v>2.7</v>
      </c>
      <c r="N179" s="364" t="s">
        <v>791</v>
      </c>
      <c r="O179" s="364" t="s">
        <v>792</v>
      </c>
    </row>
    <row r="180" spans="2:15" ht="90">
      <c r="B180" s="361"/>
      <c r="C180" s="361"/>
      <c r="D180" s="362"/>
      <c r="E180" s="198" t="s">
        <v>522</v>
      </c>
      <c r="F180" s="198">
        <v>70</v>
      </c>
      <c r="G180" s="254" t="s">
        <v>802</v>
      </c>
      <c r="H180" s="198" t="s">
        <v>701</v>
      </c>
      <c r="I180" s="198" t="s">
        <v>663</v>
      </c>
      <c r="J180" s="362"/>
      <c r="K180" s="362"/>
      <c r="L180" s="363"/>
      <c r="M180" s="363"/>
      <c r="N180" s="360"/>
      <c r="O180" s="360"/>
    </row>
    <row r="181" spans="2:15">
      <c r="B181" s="361" t="s">
        <v>399</v>
      </c>
      <c r="C181" s="361" t="s">
        <v>455</v>
      </c>
      <c r="D181" s="362">
        <v>96</v>
      </c>
      <c r="E181" s="199" t="s">
        <v>520</v>
      </c>
      <c r="F181" s="199">
        <v>30</v>
      </c>
      <c r="G181" s="255" t="s">
        <v>726</v>
      </c>
      <c r="H181" s="199"/>
      <c r="I181" s="199"/>
      <c r="J181" s="362">
        <v>393</v>
      </c>
      <c r="K181" s="362">
        <v>47</v>
      </c>
      <c r="L181" s="363">
        <v>3.7</v>
      </c>
      <c r="M181" s="363">
        <v>2.4</v>
      </c>
      <c r="N181" s="364" t="s">
        <v>791</v>
      </c>
      <c r="O181" s="364" t="s">
        <v>792</v>
      </c>
    </row>
    <row r="182" spans="2:15" ht="35" customHeight="1">
      <c r="B182" s="361"/>
      <c r="C182" s="361"/>
      <c r="D182" s="362"/>
      <c r="E182" s="198" t="s">
        <v>497</v>
      </c>
      <c r="F182" s="198">
        <v>120</v>
      </c>
      <c r="G182" s="254" t="s">
        <v>803</v>
      </c>
      <c r="H182" s="198" t="s">
        <v>701</v>
      </c>
      <c r="I182" s="198" t="s">
        <v>663</v>
      </c>
      <c r="J182" s="362"/>
      <c r="K182" s="362"/>
      <c r="L182" s="363"/>
      <c r="M182" s="363"/>
      <c r="N182" s="360"/>
      <c r="O182" s="360"/>
    </row>
    <row r="183" spans="2:15" ht="45">
      <c r="B183" s="361" t="s">
        <v>399</v>
      </c>
      <c r="C183" s="361" t="s">
        <v>455</v>
      </c>
      <c r="D183" s="362">
        <v>80</v>
      </c>
      <c r="E183" s="199" t="s">
        <v>520</v>
      </c>
      <c r="F183" s="199">
        <v>20</v>
      </c>
      <c r="G183" s="255" t="s">
        <v>804</v>
      </c>
      <c r="H183" s="199"/>
      <c r="I183" s="199"/>
      <c r="J183" s="362">
        <v>365</v>
      </c>
      <c r="K183" s="362">
        <v>31</v>
      </c>
      <c r="L183" s="363">
        <v>3.9</v>
      </c>
      <c r="M183" s="363">
        <v>2.6</v>
      </c>
      <c r="N183" s="364" t="s">
        <v>791</v>
      </c>
      <c r="O183" s="364" t="s">
        <v>792</v>
      </c>
    </row>
    <row r="184" spans="2:15" ht="60">
      <c r="B184" s="361"/>
      <c r="C184" s="361"/>
      <c r="D184" s="362"/>
      <c r="E184" s="198" t="s">
        <v>497</v>
      </c>
      <c r="F184" s="198">
        <v>80</v>
      </c>
      <c r="G184" s="252" t="s">
        <v>805</v>
      </c>
      <c r="H184" s="198" t="s">
        <v>701</v>
      </c>
      <c r="I184" s="198" t="s">
        <v>663</v>
      </c>
      <c r="J184" s="362"/>
      <c r="K184" s="362"/>
      <c r="L184" s="363"/>
      <c r="M184" s="363"/>
      <c r="N184" s="360"/>
      <c r="O184" s="360"/>
    </row>
    <row r="185" spans="2:15" ht="50" customHeight="1">
      <c r="B185" s="361" t="s">
        <v>399</v>
      </c>
      <c r="C185" s="361" t="s">
        <v>455</v>
      </c>
      <c r="D185" s="362">
        <v>78</v>
      </c>
      <c r="E185" s="199" t="s">
        <v>520</v>
      </c>
      <c r="F185" s="199">
        <v>30</v>
      </c>
      <c r="G185" s="259" t="s">
        <v>806</v>
      </c>
      <c r="H185" s="199"/>
      <c r="I185" s="199"/>
      <c r="J185" s="362">
        <v>362</v>
      </c>
      <c r="K185" s="362">
        <v>47</v>
      </c>
      <c r="L185" s="363">
        <v>2.7</v>
      </c>
      <c r="M185" s="363">
        <v>2.1</v>
      </c>
      <c r="N185" s="364" t="s">
        <v>791</v>
      </c>
      <c r="O185" s="364" t="s">
        <v>792</v>
      </c>
    </row>
    <row r="186" spans="2:15" ht="60">
      <c r="B186" s="367"/>
      <c r="C186" s="367"/>
      <c r="D186" s="368"/>
      <c r="E186" s="210" t="s">
        <v>522</v>
      </c>
      <c r="F186" s="210">
        <v>90</v>
      </c>
      <c r="G186" s="264" t="s">
        <v>807</v>
      </c>
      <c r="H186" s="210" t="s">
        <v>752</v>
      </c>
      <c r="I186" s="210" t="s">
        <v>798</v>
      </c>
      <c r="J186" s="368"/>
      <c r="K186" s="368"/>
      <c r="L186" s="365"/>
      <c r="M186" s="365"/>
      <c r="N186" s="366"/>
      <c r="O186" s="366"/>
    </row>
    <row r="187" spans="2:15" s="257" customFormat="1">
      <c r="B187" s="241"/>
      <c r="C187" s="241"/>
      <c r="D187" s="242"/>
      <c r="E187" s="242"/>
      <c r="F187" s="242"/>
      <c r="G187" s="263"/>
      <c r="H187" s="242"/>
      <c r="I187" s="242"/>
      <c r="J187" s="242"/>
      <c r="K187" s="242"/>
      <c r="L187" s="243"/>
      <c r="M187" s="243"/>
      <c r="N187" s="243"/>
      <c r="O187" s="243"/>
    </row>
    <row r="188" spans="2:15" s="257" customFormat="1">
      <c r="B188" s="241"/>
      <c r="C188" s="241"/>
      <c r="D188" s="242"/>
      <c r="E188" s="242"/>
      <c r="F188" s="242"/>
      <c r="G188" s="263"/>
      <c r="H188" s="242"/>
      <c r="I188" s="242"/>
      <c r="J188" s="242"/>
      <c r="K188" s="242"/>
      <c r="L188" s="243"/>
      <c r="M188" s="243"/>
      <c r="N188" s="243"/>
      <c r="O188" s="243"/>
    </row>
    <row r="189" spans="2:15">
      <c r="B189" s="375" t="s">
        <v>996</v>
      </c>
      <c r="C189" s="375"/>
      <c r="D189" s="375"/>
      <c r="E189" s="375"/>
      <c r="F189" s="375"/>
      <c r="G189" s="375"/>
      <c r="H189" s="375"/>
      <c r="I189" s="375"/>
      <c r="J189" s="375"/>
      <c r="K189" s="375"/>
      <c r="L189" s="375"/>
      <c r="M189" s="375"/>
      <c r="N189" s="375"/>
      <c r="O189" s="375"/>
    </row>
    <row r="190" spans="2:15">
      <c r="B190" s="352" t="s">
        <v>392</v>
      </c>
      <c r="C190" s="352" t="s">
        <v>412</v>
      </c>
      <c r="D190" s="352" t="s">
        <v>583</v>
      </c>
      <c r="E190" s="352" t="s">
        <v>584</v>
      </c>
      <c r="F190" s="352" t="s">
        <v>585</v>
      </c>
      <c r="G190" s="352" t="s">
        <v>586</v>
      </c>
      <c r="H190" s="352" t="s">
        <v>587</v>
      </c>
      <c r="I190" s="352" t="s">
        <v>588</v>
      </c>
      <c r="J190" s="352" t="s">
        <v>589</v>
      </c>
      <c r="K190" s="352" t="s">
        <v>590</v>
      </c>
      <c r="L190" s="352" t="s">
        <v>591</v>
      </c>
      <c r="M190" s="352" t="s">
        <v>592</v>
      </c>
      <c r="N190" s="354" t="s">
        <v>593</v>
      </c>
      <c r="O190" s="354"/>
    </row>
    <row r="191" spans="2:15" s="249" customFormat="1" ht="45">
      <c r="B191" s="353"/>
      <c r="C191" s="353"/>
      <c r="D191" s="353"/>
      <c r="E191" s="353"/>
      <c r="F191" s="353"/>
      <c r="G191" s="353"/>
      <c r="H191" s="353"/>
      <c r="I191" s="353"/>
      <c r="J191" s="353"/>
      <c r="K191" s="353"/>
      <c r="L191" s="353"/>
      <c r="M191" s="353"/>
      <c r="N191" s="193" t="s">
        <v>594</v>
      </c>
      <c r="O191" s="193" t="s">
        <v>595</v>
      </c>
    </row>
    <row r="192" spans="2:15">
      <c r="B192" s="361" t="s">
        <v>399</v>
      </c>
      <c r="C192" s="361" t="s">
        <v>455</v>
      </c>
      <c r="D192" s="362">
        <v>69</v>
      </c>
      <c r="E192" s="199" t="s">
        <v>520</v>
      </c>
      <c r="F192" s="199">
        <v>30</v>
      </c>
      <c r="G192" s="255" t="s">
        <v>808</v>
      </c>
      <c r="H192" s="199"/>
      <c r="I192" s="199"/>
      <c r="J192" s="362">
        <v>354</v>
      </c>
      <c r="K192" s="362">
        <v>124</v>
      </c>
      <c r="L192" s="363">
        <v>3.92</v>
      </c>
      <c r="M192" s="363">
        <v>2.8706911080032071</v>
      </c>
      <c r="N192" s="364" t="s">
        <v>600</v>
      </c>
      <c r="O192" s="364" t="s">
        <v>601</v>
      </c>
    </row>
    <row r="193" spans="2:15" ht="30">
      <c r="B193" s="361"/>
      <c r="C193" s="361"/>
      <c r="D193" s="362"/>
      <c r="E193" s="196" t="s">
        <v>498</v>
      </c>
      <c r="F193" s="196">
        <v>50</v>
      </c>
      <c r="G193" s="251" t="s">
        <v>809</v>
      </c>
      <c r="H193" s="196" t="s">
        <v>774</v>
      </c>
      <c r="I193" s="196" t="s">
        <v>775</v>
      </c>
      <c r="J193" s="362"/>
      <c r="K193" s="362"/>
      <c r="L193" s="363"/>
      <c r="M193" s="363"/>
      <c r="N193" s="359"/>
      <c r="O193" s="359"/>
    </row>
    <row r="194" spans="2:15" ht="60">
      <c r="B194" s="361"/>
      <c r="C194" s="361"/>
      <c r="D194" s="362"/>
      <c r="E194" s="198" t="s">
        <v>497</v>
      </c>
      <c r="F194" s="198">
        <v>150</v>
      </c>
      <c r="G194" s="252" t="s">
        <v>810</v>
      </c>
      <c r="H194" s="198"/>
      <c r="I194" s="198"/>
      <c r="J194" s="362"/>
      <c r="K194" s="362"/>
      <c r="L194" s="363"/>
      <c r="M194" s="363"/>
      <c r="N194" s="360"/>
      <c r="O194" s="360"/>
    </row>
    <row r="195" spans="2:15" ht="15" customHeight="1">
      <c r="B195" s="355" t="s">
        <v>399</v>
      </c>
      <c r="C195" s="355" t="s">
        <v>455</v>
      </c>
      <c r="D195" s="357">
        <v>50</v>
      </c>
      <c r="E195" s="199" t="s">
        <v>520</v>
      </c>
      <c r="F195" s="199">
        <v>60</v>
      </c>
      <c r="G195" s="255" t="s">
        <v>811</v>
      </c>
      <c r="H195" s="199"/>
      <c r="I195" s="199"/>
      <c r="J195" s="357">
        <v>322</v>
      </c>
      <c r="K195" s="357">
        <v>264</v>
      </c>
      <c r="L195" s="359">
        <v>3.92</v>
      </c>
      <c r="M195" s="359">
        <v>2.8706911080032071</v>
      </c>
      <c r="N195" s="364" t="s">
        <v>600</v>
      </c>
      <c r="O195" s="364" t="s">
        <v>601</v>
      </c>
    </row>
    <row r="196" spans="2:15">
      <c r="B196" s="355"/>
      <c r="C196" s="355"/>
      <c r="D196" s="357"/>
      <c r="E196" s="196" t="s">
        <v>498</v>
      </c>
      <c r="F196" s="196">
        <v>110</v>
      </c>
      <c r="G196" s="251" t="s">
        <v>812</v>
      </c>
      <c r="H196" s="196" t="s">
        <v>662</v>
      </c>
      <c r="I196" s="196" t="s">
        <v>663</v>
      </c>
      <c r="J196" s="357"/>
      <c r="K196" s="357"/>
      <c r="L196" s="359"/>
      <c r="M196" s="359"/>
      <c r="N196" s="359"/>
      <c r="O196" s="359"/>
    </row>
    <row r="197" spans="2:15" ht="30">
      <c r="B197" s="356"/>
      <c r="C197" s="356"/>
      <c r="D197" s="358"/>
      <c r="E197" s="198" t="s">
        <v>497</v>
      </c>
      <c r="F197" s="198">
        <v>80</v>
      </c>
      <c r="G197" s="252" t="s">
        <v>813</v>
      </c>
      <c r="H197" s="198"/>
      <c r="I197" s="198"/>
      <c r="J197" s="358"/>
      <c r="K197" s="358"/>
      <c r="L197" s="360"/>
      <c r="M197" s="360"/>
      <c r="N197" s="360"/>
      <c r="O197" s="360"/>
    </row>
    <row r="198" spans="2:15" ht="15" customHeight="1">
      <c r="B198" s="355" t="s">
        <v>399</v>
      </c>
      <c r="C198" s="369" t="s">
        <v>455</v>
      </c>
      <c r="D198" s="355">
        <v>15</v>
      </c>
      <c r="E198" s="201" t="s">
        <v>520</v>
      </c>
      <c r="F198" s="201">
        <v>70</v>
      </c>
      <c r="G198" s="255" t="s">
        <v>814</v>
      </c>
      <c r="H198" s="199"/>
      <c r="I198" s="199"/>
      <c r="J198" s="357">
        <v>223</v>
      </c>
      <c r="K198" s="357">
        <v>202</v>
      </c>
      <c r="L198" s="359">
        <v>3.9855698852956123</v>
      </c>
      <c r="M198" s="359">
        <v>2.4467278758471598</v>
      </c>
      <c r="N198" s="364" t="s">
        <v>600</v>
      </c>
      <c r="O198" s="364" t="s">
        <v>601</v>
      </c>
    </row>
    <row r="199" spans="2:15" ht="15" customHeight="1">
      <c r="B199" s="355"/>
      <c r="C199" s="355"/>
      <c r="D199" s="355"/>
      <c r="E199" s="208" t="s">
        <v>498</v>
      </c>
      <c r="F199" s="208">
        <v>60</v>
      </c>
      <c r="G199" s="251" t="s">
        <v>815</v>
      </c>
      <c r="H199" s="196" t="s">
        <v>612</v>
      </c>
      <c r="I199" s="196" t="s">
        <v>613</v>
      </c>
      <c r="J199" s="357"/>
      <c r="K199" s="357"/>
      <c r="L199" s="359"/>
      <c r="M199" s="359"/>
      <c r="N199" s="359"/>
      <c r="O199" s="359"/>
    </row>
    <row r="200" spans="2:15" ht="45">
      <c r="B200" s="370"/>
      <c r="C200" s="370"/>
      <c r="D200" s="370"/>
      <c r="E200" s="209" t="s">
        <v>497</v>
      </c>
      <c r="F200" s="209">
        <v>90</v>
      </c>
      <c r="G200" s="260" t="s">
        <v>816</v>
      </c>
      <c r="H200" s="210"/>
      <c r="I200" s="210"/>
      <c r="J200" s="372"/>
      <c r="K200" s="372"/>
      <c r="L200" s="366"/>
      <c r="M200" s="366"/>
      <c r="N200" s="366"/>
      <c r="O200" s="366"/>
    </row>
  </sheetData>
  <mergeCells count="633">
    <mergeCell ref="N177:O177"/>
    <mergeCell ref="B189:O189"/>
    <mergeCell ref="B190:B191"/>
    <mergeCell ref="C190:C191"/>
    <mergeCell ref="D190:D191"/>
    <mergeCell ref="E190:E191"/>
    <mergeCell ref="F190:F191"/>
    <mergeCell ref="G190:G191"/>
    <mergeCell ref="H190:H191"/>
    <mergeCell ref="I190:I191"/>
    <mergeCell ref="H177:H178"/>
    <mergeCell ref="I177:I178"/>
    <mergeCell ref="J177:J178"/>
    <mergeCell ref="K177:K178"/>
    <mergeCell ref="L177:L178"/>
    <mergeCell ref="M177:M178"/>
    <mergeCell ref="B177:B178"/>
    <mergeCell ref="C177:C178"/>
    <mergeCell ref="D177:D178"/>
    <mergeCell ref="N153:N155"/>
    <mergeCell ref="E177:E178"/>
    <mergeCell ref="F177:F178"/>
    <mergeCell ref="G177:G178"/>
    <mergeCell ref="J160:J161"/>
    <mergeCell ref="K160:K161"/>
    <mergeCell ref="L160:L161"/>
    <mergeCell ref="M160:M161"/>
    <mergeCell ref="N160:O160"/>
    <mergeCell ref="B176:O176"/>
    <mergeCell ref="N172:N173"/>
    <mergeCell ref="O172:O173"/>
    <mergeCell ref="M170:M171"/>
    <mergeCell ref="N170:N171"/>
    <mergeCell ref="O170:O171"/>
    <mergeCell ref="B172:B173"/>
    <mergeCell ref="C172:C173"/>
    <mergeCell ref="D172:D173"/>
    <mergeCell ref="J172:J173"/>
    <mergeCell ref="K172:K173"/>
    <mergeCell ref="L172:L173"/>
    <mergeCell ref="M172:M173"/>
    <mergeCell ref="B170:B171"/>
    <mergeCell ref="C170:C171"/>
    <mergeCell ref="I160:I161"/>
    <mergeCell ref="H142:H143"/>
    <mergeCell ref="I142:I143"/>
    <mergeCell ref="J142:J143"/>
    <mergeCell ref="K142:K143"/>
    <mergeCell ref="L142:L143"/>
    <mergeCell ref="M142:M143"/>
    <mergeCell ref="B142:B143"/>
    <mergeCell ref="C142:C143"/>
    <mergeCell ref="D142:D143"/>
    <mergeCell ref="E142:E143"/>
    <mergeCell ref="F142:F143"/>
    <mergeCell ref="G142:G143"/>
    <mergeCell ref="M153:M155"/>
    <mergeCell ref="N112:O112"/>
    <mergeCell ref="B124:O124"/>
    <mergeCell ref="B125:B126"/>
    <mergeCell ref="C125:C126"/>
    <mergeCell ref="D125:D126"/>
    <mergeCell ref="E125:E126"/>
    <mergeCell ref="F125:F126"/>
    <mergeCell ref="G125:G126"/>
    <mergeCell ref="H125:H126"/>
    <mergeCell ref="I125:I126"/>
    <mergeCell ref="H112:H113"/>
    <mergeCell ref="I112:I113"/>
    <mergeCell ref="J112:J113"/>
    <mergeCell ref="K112:K113"/>
    <mergeCell ref="L112:L113"/>
    <mergeCell ref="M112:M113"/>
    <mergeCell ref="B112:B113"/>
    <mergeCell ref="C112:C113"/>
    <mergeCell ref="D112:D113"/>
    <mergeCell ref="E112:E113"/>
    <mergeCell ref="F112:F113"/>
    <mergeCell ref="G112:G113"/>
    <mergeCell ref="J95:J96"/>
    <mergeCell ref="K95:K96"/>
    <mergeCell ref="L95:L96"/>
    <mergeCell ref="M95:M96"/>
    <mergeCell ref="N95:O95"/>
    <mergeCell ref="B111:O111"/>
    <mergeCell ref="N107:N108"/>
    <mergeCell ref="O107:O108"/>
    <mergeCell ref="M104:M106"/>
    <mergeCell ref="N104:N106"/>
    <mergeCell ref="O104:O106"/>
    <mergeCell ref="B107:B108"/>
    <mergeCell ref="C107:C108"/>
    <mergeCell ref="D107:D108"/>
    <mergeCell ref="J107:J108"/>
    <mergeCell ref="K107:K108"/>
    <mergeCell ref="L107:L108"/>
    <mergeCell ref="M107:M108"/>
    <mergeCell ref="G104:G106"/>
    <mergeCell ref="H104:H106"/>
    <mergeCell ref="N82:O82"/>
    <mergeCell ref="B94:O94"/>
    <mergeCell ref="B95:B96"/>
    <mergeCell ref="C95:C96"/>
    <mergeCell ref="D95:D96"/>
    <mergeCell ref="E95:E96"/>
    <mergeCell ref="F95:F96"/>
    <mergeCell ref="G95:G96"/>
    <mergeCell ref="H95:H96"/>
    <mergeCell ref="I95:I96"/>
    <mergeCell ref="H82:H83"/>
    <mergeCell ref="I82:I83"/>
    <mergeCell ref="J82:J83"/>
    <mergeCell ref="K82:K83"/>
    <mergeCell ref="L82:L83"/>
    <mergeCell ref="M82:M83"/>
    <mergeCell ref="B82:B83"/>
    <mergeCell ref="C82:C83"/>
    <mergeCell ref="D82:D83"/>
    <mergeCell ref="E82:E83"/>
    <mergeCell ref="F82:F83"/>
    <mergeCell ref="G82:G83"/>
    <mergeCell ref="M90:M91"/>
    <mergeCell ref="N90:N91"/>
    <mergeCell ref="J66:J67"/>
    <mergeCell ref="K66:K67"/>
    <mergeCell ref="L66:L67"/>
    <mergeCell ref="M66:M67"/>
    <mergeCell ref="N66:O66"/>
    <mergeCell ref="B81:O81"/>
    <mergeCell ref="N52:O52"/>
    <mergeCell ref="B65:O65"/>
    <mergeCell ref="B66:B67"/>
    <mergeCell ref="C66:C67"/>
    <mergeCell ref="D66:D67"/>
    <mergeCell ref="E66:E67"/>
    <mergeCell ref="F66:F67"/>
    <mergeCell ref="G66:G67"/>
    <mergeCell ref="H66:H67"/>
    <mergeCell ref="I66:I67"/>
    <mergeCell ref="H52:H53"/>
    <mergeCell ref="I52:I53"/>
    <mergeCell ref="J52:J53"/>
    <mergeCell ref="K52:K53"/>
    <mergeCell ref="L52:L53"/>
    <mergeCell ref="M52:M53"/>
    <mergeCell ref="B52:B53"/>
    <mergeCell ref="C52:C53"/>
    <mergeCell ref="D52:D53"/>
    <mergeCell ref="E52:E53"/>
    <mergeCell ref="F52:F53"/>
    <mergeCell ref="G52:G53"/>
    <mergeCell ref="J38:J39"/>
    <mergeCell ref="K38:K39"/>
    <mergeCell ref="L38:L39"/>
    <mergeCell ref="M38:M39"/>
    <mergeCell ref="N38:O38"/>
    <mergeCell ref="B51:O51"/>
    <mergeCell ref="O47:O48"/>
    <mergeCell ref="N45:N46"/>
    <mergeCell ref="O45:O46"/>
    <mergeCell ref="B47:B48"/>
    <mergeCell ref="C47:C48"/>
    <mergeCell ref="D47:D48"/>
    <mergeCell ref="J47:J48"/>
    <mergeCell ref="K47:K48"/>
    <mergeCell ref="L47:L48"/>
    <mergeCell ref="M47:M48"/>
    <mergeCell ref="N47:N48"/>
    <mergeCell ref="M41:M43"/>
    <mergeCell ref="N41:N43"/>
    <mergeCell ref="O41:O43"/>
    <mergeCell ref="B37:O37"/>
    <mergeCell ref="B38:B39"/>
    <mergeCell ref="C38:C39"/>
    <mergeCell ref="D38:D39"/>
    <mergeCell ref="E38:E39"/>
    <mergeCell ref="F38:F39"/>
    <mergeCell ref="G38:G39"/>
    <mergeCell ref="H38:H39"/>
    <mergeCell ref="I38:I39"/>
    <mergeCell ref="M198:M200"/>
    <mergeCell ref="N198:N200"/>
    <mergeCell ref="O198:O200"/>
    <mergeCell ref="B22:O22"/>
    <mergeCell ref="B23:B24"/>
    <mergeCell ref="C23:C24"/>
    <mergeCell ref="D23:D24"/>
    <mergeCell ref="E23:E24"/>
    <mergeCell ref="F23:F24"/>
    <mergeCell ref="G23:G24"/>
    <mergeCell ref="B198:B200"/>
    <mergeCell ref="C198:C200"/>
    <mergeCell ref="D198:D200"/>
    <mergeCell ref="J198:J200"/>
    <mergeCell ref="K198:K200"/>
    <mergeCell ref="L198:L200"/>
    <mergeCell ref="O192:O194"/>
    <mergeCell ref="B195:B197"/>
    <mergeCell ref="C195:C197"/>
    <mergeCell ref="D195:D197"/>
    <mergeCell ref="J195:J197"/>
    <mergeCell ref="K195:K197"/>
    <mergeCell ref="L195:L197"/>
    <mergeCell ref="M195:M197"/>
    <mergeCell ref="N195:N197"/>
    <mergeCell ref="O195:O197"/>
    <mergeCell ref="N185:N186"/>
    <mergeCell ref="O185:O186"/>
    <mergeCell ref="B192:B194"/>
    <mergeCell ref="C192:C194"/>
    <mergeCell ref="D192:D194"/>
    <mergeCell ref="J192:J194"/>
    <mergeCell ref="K192:K194"/>
    <mergeCell ref="L192:L194"/>
    <mergeCell ref="M192:M194"/>
    <mergeCell ref="N192:N194"/>
    <mergeCell ref="J190:J191"/>
    <mergeCell ref="K190:K191"/>
    <mergeCell ref="L190:L191"/>
    <mergeCell ref="M190:M191"/>
    <mergeCell ref="N190:O190"/>
    <mergeCell ref="M183:M184"/>
    <mergeCell ref="N183:N184"/>
    <mergeCell ref="O183:O184"/>
    <mergeCell ref="B185:B186"/>
    <mergeCell ref="C185:C186"/>
    <mergeCell ref="D185:D186"/>
    <mergeCell ref="J185:J186"/>
    <mergeCell ref="K185:K186"/>
    <mergeCell ref="L185:L186"/>
    <mergeCell ref="M185:M186"/>
    <mergeCell ref="B183:B184"/>
    <mergeCell ref="C183:C184"/>
    <mergeCell ref="D183:D184"/>
    <mergeCell ref="J183:J184"/>
    <mergeCell ref="K183:K184"/>
    <mergeCell ref="L183:L184"/>
    <mergeCell ref="O179:O180"/>
    <mergeCell ref="B181:B182"/>
    <mergeCell ref="C181:C182"/>
    <mergeCell ref="D181:D182"/>
    <mergeCell ref="J181:J182"/>
    <mergeCell ref="K181:K182"/>
    <mergeCell ref="L181:L182"/>
    <mergeCell ref="M181:M182"/>
    <mergeCell ref="N181:N182"/>
    <mergeCell ref="O181:O182"/>
    <mergeCell ref="B179:B180"/>
    <mergeCell ref="C179:C180"/>
    <mergeCell ref="D179:D180"/>
    <mergeCell ref="J179:J180"/>
    <mergeCell ref="K179:K180"/>
    <mergeCell ref="L179:L180"/>
    <mergeCell ref="M179:M180"/>
    <mergeCell ref="N179:N180"/>
    <mergeCell ref="O165:O167"/>
    <mergeCell ref="B168:B169"/>
    <mergeCell ref="C168:C169"/>
    <mergeCell ref="D168:D169"/>
    <mergeCell ref="J168:J169"/>
    <mergeCell ref="K168:K169"/>
    <mergeCell ref="L168:L169"/>
    <mergeCell ref="M168:M169"/>
    <mergeCell ref="N168:N169"/>
    <mergeCell ref="O168:O169"/>
    <mergeCell ref="B165:B167"/>
    <mergeCell ref="C165:C167"/>
    <mergeCell ref="D165:D167"/>
    <mergeCell ref="J165:J167"/>
    <mergeCell ref="K165:K167"/>
    <mergeCell ref="L165:L167"/>
    <mergeCell ref="M165:M167"/>
    <mergeCell ref="N165:N167"/>
    <mergeCell ref="J170:J171"/>
    <mergeCell ref="K170:K171"/>
    <mergeCell ref="L170:L171"/>
    <mergeCell ref="D170:D171"/>
    <mergeCell ref="O153:O155"/>
    <mergeCell ref="B162:B164"/>
    <mergeCell ref="C162:C164"/>
    <mergeCell ref="D162:D164"/>
    <mergeCell ref="J162:J164"/>
    <mergeCell ref="K162:K164"/>
    <mergeCell ref="L162:L164"/>
    <mergeCell ref="M162:M164"/>
    <mergeCell ref="B153:B155"/>
    <mergeCell ref="C153:C155"/>
    <mergeCell ref="D153:D155"/>
    <mergeCell ref="J153:J155"/>
    <mergeCell ref="K153:K155"/>
    <mergeCell ref="L153:L155"/>
    <mergeCell ref="N162:N164"/>
    <mergeCell ref="O162:O164"/>
    <mergeCell ref="B159:O159"/>
    <mergeCell ref="B160:B161"/>
    <mergeCell ref="C160:C161"/>
    <mergeCell ref="D160:D161"/>
    <mergeCell ref="E160:E161"/>
    <mergeCell ref="F160:F161"/>
    <mergeCell ref="G160:G161"/>
    <mergeCell ref="H160:H161"/>
    <mergeCell ref="B150:B152"/>
    <mergeCell ref="C150:C152"/>
    <mergeCell ref="D150:D152"/>
    <mergeCell ref="J150:J152"/>
    <mergeCell ref="K150:K152"/>
    <mergeCell ref="L150:L152"/>
    <mergeCell ref="M150:M152"/>
    <mergeCell ref="N150:N152"/>
    <mergeCell ref="O150:O152"/>
    <mergeCell ref="B147:B149"/>
    <mergeCell ref="C147:C149"/>
    <mergeCell ref="D147:D149"/>
    <mergeCell ref="J147:J149"/>
    <mergeCell ref="K147:K149"/>
    <mergeCell ref="L147:L149"/>
    <mergeCell ref="M147:M149"/>
    <mergeCell ref="N147:N149"/>
    <mergeCell ref="O147:O149"/>
    <mergeCell ref="M136:M138"/>
    <mergeCell ref="N136:N138"/>
    <mergeCell ref="O136:O138"/>
    <mergeCell ref="B144:B146"/>
    <mergeCell ref="C144:C146"/>
    <mergeCell ref="D144:D146"/>
    <mergeCell ref="J144:J146"/>
    <mergeCell ref="K144:K146"/>
    <mergeCell ref="L144:L146"/>
    <mergeCell ref="M144:M146"/>
    <mergeCell ref="B136:B138"/>
    <mergeCell ref="C136:C138"/>
    <mergeCell ref="D136:D138"/>
    <mergeCell ref="J136:J138"/>
    <mergeCell ref="K136:K138"/>
    <mergeCell ref="L136:L138"/>
    <mergeCell ref="N144:N146"/>
    <mergeCell ref="O144:O146"/>
    <mergeCell ref="B141:O141"/>
    <mergeCell ref="N142:O142"/>
    <mergeCell ref="B133:B134"/>
    <mergeCell ref="C133:C134"/>
    <mergeCell ref="D133:D134"/>
    <mergeCell ref="J133:J134"/>
    <mergeCell ref="K133:K134"/>
    <mergeCell ref="L133:L134"/>
    <mergeCell ref="M133:M134"/>
    <mergeCell ref="N133:N134"/>
    <mergeCell ref="O133:O134"/>
    <mergeCell ref="B130:B132"/>
    <mergeCell ref="C130:C132"/>
    <mergeCell ref="D130:D132"/>
    <mergeCell ref="J130:J132"/>
    <mergeCell ref="K130:K132"/>
    <mergeCell ref="L130:L132"/>
    <mergeCell ref="M130:M132"/>
    <mergeCell ref="N130:N132"/>
    <mergeCell ref="O130:O132"/>
    <mergeCell ref="M120:M121"/>
    <mergeCell ref="N120:N121"/>
    <mergeCell ref="O120:O121"/>
    <mergeCell ref="B127:B129"/>
    <mergeCell ref="C127:C129"/>
    <mergeCell ref="D127:D129"/>
    <mergeCell ref="J127:J129"/>
    <mergeCell ref="K127:K129"/>
    <mergeCell ref="L127:L129"/>
    <mergeCell ref="M127:M129"/>
    <mergeCell ref="B120:B121"/>
    <mergeCell ref="C120:C121"/>
    <mergeCell ref="D120:D121"/>
    <mergeCell ref="J120:J121"/>
    <mergeCell ref="K120:K121"/>
    <mergeCell ref="L120:L121"/>
    <mergeCell ref="N127:N129"/>
    <mergeCell ref="O127:O129"/>
    <mergeCell ref="J125:J126"/>
    <mergeCell ref="K125:K126"/>
    <mergeCell ref="L125:L126"/>
    <mergeCell ref="M125:M126"/>
    <mergeCell ref="N125:O125"/>
    <mergeCell ref="O116:O117"/>
    <mergeCell ref="B118:B119"/>
    <mergeCell ref="C118:C119"/>
    <mergeCell ref="D118:D119"/>
    <mergeCell ref="J118:J119"/>
    <mergeCell ref="K118:K119"/>
    <mergeCell ref="L118:L119"/>
    <mergeCell ref="M118:M119"/>
    <mergeCell ref="N118:N119"/>
    <mergeCell ref="O118:O119"/>
    <mergeCell ref="B116:B117"/>
    <mergeCell ref="C116:C117"/>
    <mergeCell ref="D116:D117"/>
    <mergeCell ref="J116:J117"/>
    <mergeCell ref="K116:K117"/>
    <mergeCell ref="L116:L117"/>
    <mergeCell ref="M116:M117"/>
    <mergeCell ref="N116:N117"/>
    <mergeCell ref="O99:O100"/>
    <mergeCell ref="B101:B103"/>
    <mergeCell ref="C101:C103"/>
    <mergeCell ref="D101:D103"/>
    <mergeCell ref="E101:E103"/>
    <mergeCell ref="F101:F103"/>
    <mergeCell ref="G101:G103"/>
    <mergeCell ref="H101:H103"/>
    <mergeCell ref="I101:I103"/>
    <mergeCell ref="J101:J103"/>
    <mergeCell ref="K101:K103"/>
    <mergeCell ref="L101:L103"/>
    <mergeCell ref="M101:M103"/>
    <mergeCell ref="N101:N103"/>
    <mergeCell ref="O101:O103"/>
    <mergeCell ref="B99:B100"/>
    <mergeCell ref="C99:C100"/>
    <mergeCell ref="D99:D100"/>
    <mergeCell ref="J99:J100"/>
    <mergeCell ref="K99:K100"/>
    <mergeCell ref="L99:L100"/>
    <mergeCell ref="M99:M100"/>
    <mergeCell ref="N99:N100"/>
    <mergeCell ref="B104:B106"/>
    <mergeCell ref="C104:C106"/>
    <mergeCell ref="D104:D106"/>
    <mergeCell ref="E104:E106"/>
    <mergeCell ref="F104:F106"/>
    <mergeCell ref="I104:I106"/>
    <mergeCell ref="J104:J106"/>
    <mergeCell ref="K104:K106"/>
    <mergeCell ref="L104:L106"/>
    <mergeCell ref="O90:O91"/>
    <mergeCell ref="B97:B98"/>
    <mergeCell ref="C97:C98"/>
    <mergeCell ref="D97:D98"/>
    <mergeCell ref="J97:J98"/>
    <mergeCell ref="K97:K98"/>
    <mergeCell ref="L97:L98"/>
    <mergeCell ref="M97:M98"/>
    <mergeCell ref="B90:B91"/>
    <mergeCell ref="C90:C91"/>
    <mergeCell ref="D90:D91"/>
    <mergeCell ref="J90:J91"/>
    <mergeCell ref="K90:K91"/>
    <mergeCell ref="L90:L91"/>
    <mergeCell ref="N97:N98"/>
    <mergeCell ref="O97:O98"/>
    <mergeCell ref="B85:B87"/>
    <mergeCell ref="C85:C87"/>
    <mergeCell ref="D85:D87"/>
    <mergeCell ref="J85:J87"/>
    <mergeCell ref="K85:K87"/>
    <mergeCell ref="L85:L87"/>
    <mergeCell ref="M85:M87"/>
    <mergeCell ref="N85:N87"/>
    <mergeCell ref="O85:O87"/>
    <mergeCell ref="B76:B78"/>
    <mergeCell ref="C76:C78"/>
    <mergeCell ref="D76:D78"/>
    <mergeCell ref="J76:J78"/>
    <mergeCell ref="K76:K78"/>
    <mergeCell ref="L76:L78"/>
    <mergeCell ref="M76:M78"/>
    <mergeCell ref="N76:N78"/>
    <mergeCell ref="O76:O78"/>
    <mergeCell ref="M71:M73"/>
    <mergeCell ref="N71:N73"/>
    <mergeCell ref="O71:O73"/>
    <mergeCell ref="B74:B75"/>
    <mergeCell ref="C74:C75"/>
    <mergeCell ref="D74:D75"/>
    <mergeCell ref="J74:J75"/>
    <mergeCell ref="K74:K75"/>
    <mergeCell ref="L74:L75"/>
    <mergeCell ref="M74:M75"/>
    <mergeCell ref="B71:B73"/>
    <mergeCell ref="C71:C73"/>
    <mergeCell ref="D71:D73"/>
    <mergeCell ref="J71:J73"/>
    <mergeCell ref="K71:K73"/>
    <mergeCell ref="L71:L73"/>
    <mergeCell ref="N74:N75"/>
    <mergeCell ref="O74:O75"/>
    <mergeCell ref="B69:B70"/>
    <mergeCell ref="C69:C70"/>
    <mergeCell ref="D69:D70"/>
    <mergeCell ref="J69:J70"/>
    <mergeCell ref="K69:K70"/>
    <mergeCell ref="L69:L70"/>
    <mergeCell ref="M69:M70"/>
    <mergeCell ref="N69:N70"/>
    <mergeCell ref="O69:O70"/>
    <mergeCell ref="B60:B61"/>
    <mergeCell ref="C60:C61"/>
    <mergeCell ref="D60:D61"/>
    <mergeCell ref="J60:J61"/>
    <mergeCell ref="K60:K61"/>
    <mergeCell ref="L60:L61"/>
    <mergeCell ref="M60:M61"/>
    <mergeCell ref="N60:N61"/>
    <mergeCell ref="O60:O61"/>
    <mergeCell ref="M56:M57"/>
    <mergeCell ref="N56:N57"/>
    <mergeCell ref="O56:O57"/>
    <mergeCell ref="B58:B59"/>
    <mergeCell ref="C58:C59"/>
    <mergeCell ref="D58:D59"/>
    <mergeCell ref="J58:J59"/>
    <mergeCell ref="K58:K59"/>
    <mergeCell ref="L58:L59"/>
    <mergeCell ref="M58:M59"/>
    <mergeCell ref="B56:B57"/>
    <mergeCell ref="C56:C57"/>
    <mergeCell ref="D56:D57"/>
    <mergeCell ref="J56:J57"/>
    <mergeCell ref="K56:K57"/>
    <mergeCell ref="L56:L57"/>
    <mergeCell ref="N58:N59"/>
    <mergeCell ref="O58:O59"/>
    <mergeCell ref="B54:B55"/>
    <mergeCell ref="C54:C55"/>
    <mergeCell ref="D54:D55"/>
    <mergeCell ref="J54:J55"/>
    <mergeCell ref="K54:K55"/>
    <mergeCell ref="L54:L55"/>
    <mergeCell ref="M54:M55"/>
    <mergeCell ref="N54:N55"/>
    <mergeCell ref="O54:O55"/>
    <mergeCell ref="B45:B46"/>
    <mergeCell ref="C45:C46"/>
    <mergeCell ref="D45:D46"/>
    <mergeCell ref="J45:J46"/>
    <mergeCell ref="K45:K46"/>
    <mergeCell ref="L45:L46"/>
    <mergeCell ref="M45:M46"/>
    <mergeCell ref="B41:B43"/>
    <mergeCell ref="C41:C43"/>
    <mergeCell ref="D41:D43"/>
    <mergeCell ref="J41:J43"/>
    <mergeCell ref="K41:K43"/>
    <mergeCell ref="L41:L43"/>
    <mergeCell ref="N30:N32"/>
    <mergeCell ref="O30:O32"/>
    <mergeCell ref="N25:N27"/>
    <mergeCell ref="O25:O27"/>
    <mergeCell ref="B28:B29"/>
    <mergeCell ref="C28:C29"/>
    <mergeCell ref="D28:D29"/>
    <mergeCell ref="J28:J29"/>
    <mergeCell ref="K28:K29"/>
    <mergeCell ref="L28:L29"/>
    <mergeCell ref="M28:M29"/>
    <mergeCell ref="N28:N29"/>
    <mergeCell ref="O28:O29"/>
    <mergeCell ref="B30:B32"/>
    <mergeCell ref="C30:C32"/>
    <mergeCell ref="D30:D32"/>
    <mergeCell ref="J30:J32"/>
    <mergeCell ref="K30:K32"/>
    <mergeCell ref="L30:L32"/>
    <mergeCell ref="M30:M32"/>
    <mergeCell ref="M18:M19"/>
    <mergeCell ref="N18:N19"/>
    <mergeCell ref="O18:O19"/>
    <mergeCell ref="B25:B27"/>
    <mergeCell ref="C25:C27"/>
    <mergeCell ref="D25:D27"/>
    <mergeCell ref="J25:J27"/>
    <mergeCell ref="K25:K27"/>
    <mergeCell ref="L25:L27"/>
    <mergeCell ref="M25:M27"/>
    <mergeCell ref="B18:B19"/>
    <mergeCell ref="C18:C19"/>
    <mergeCell ref="D18:D19"/>
    <mergeCell ref="J18:J19"/>
    <mergeCell ref="K18:K19"/>
    <mergeCell ref="L18:L19"/>
    <mergeCell ref="N23:O23"/>
    <mergeCell ref="H23:H24"/>
    <mergeCell ref="I23:I24"/>
    <mergeCell ref="J23:J24"/>
    <mergeCell ref="K23:K24"/>
    <mergeCell ref="L23:L24"/>
    <mergeCell ref="M23:M24"/>
    <mergeCell ref="B15:B17"/>
    <mergeCell ref="C15:C17"/>
    <mergeCell ref="D15:D17"/>
    <mergeCell ref="J15:J17"/>
    <mergeCell ref="K15:K17"/>
    <mergeCell ref="L15:L17"/>
    <mergeCell ref="M15:M17"/>
    <mergeCell ref="N15:N17"/>
    <mergeCell ref="O15:O17"/>
    <mergeCell ref="B13:B14"/>
    <mergeCell ref="C13:C14"/>
    <mergeCell ref="D13:D14"/>
    <mergeCell ref="J13:J14"/>
    <mergeCell ref="K13:K14"/>
    <mergeCell ref="L13:L14"/>
    <mergeCell ref="M13:M14"/>
    <mergeCell ref="N13:N14"/>
    <mergeCell ref="O13:O14"/>
    <mergeCell ref="B11:B12"/>
    <mergeCell ref="C11:C12"/>
    <mergeCell ref="D11:D12"/>
    <mergeCell ref="J11:J12"/>
    <mergeCell ref="K11:K12"/>
    <mergeCell ref="L11:L12"/>
    <mergeCell ref="M11:M12"/>
    <mergeCell ref="N11:N12"/>
    <mergeCell ref="O11:O12"/>
    <mergeCell ref="B8:B10"/>
    <mergeCell ref="C8:C10"/>
    <mergeCell ref="D8:D10"/>
    <mergeCell ref="J8:J10"/>
    <mergeCell ref="K8:K10"/>
    <mergeCell ref="L8:L10"/>
    <mergeCell ref="M8:M10"/>
    <mergeCell ref="N8:N10"/>
    <mergeCell ref="O8:O10"/>
    <mergeCell ref="B5:O5"/>
    <mergeCell ref="B6:B7"/>
    <mergeCell ref="C6:C7"/>
    <mergeCell ref="D6:D7"/>
    <mergeCell ref="E6:E7"/>
    <mergeCell ref="F6:F7"/>
    <mergeCell ref="G6:G7"/>
    <mergeCell ref="H6:H7"/>
    <mergeCell ref="I6:I7"/>
    <mergeCell ref="J6:J7"/>
    <mergeCell ref="K6:K7"/>
    <mergeCell ref="L6:L7"/>
    <mergeCell ref="M6:M7"/>
    <mergeCell ref="N6:O6"/>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AV38"/>
  <sheetViews>
    <sheetView workbookViewId="0">
      <selection activeCell="Y7" sqref="Y7"/>
    </sheetView>
  </sheetViews>
  <sheetFormatPr baseColWidth="10" defaultRowHeight="12" x14ac:dyDescent="0"/>
  <cols>
    <col min="1" max="3" width="10.83203125" style="11"/>
    <col min="4" max="4" width="11.83203125" style="11" customWidth="1"/>
    <col min="5" max="7" width="9.83203125" style="11" customWidth="1"/>
    <col min="8" max="8" width="6.83203125" style="11" customWidth="1"/>
    <col min="9" max="9" width="3.5" style="11" customWidth="1"/>
    <col min="10" max="10" width="7.83203125" style="11" customWidth="1"/>
    <col min="11" max="11" width="8.6640625" style="11" bestFit="1" customWidth="1"/>
    <col min="12" max="12" width="9.83203125" style="11" customWidth="1"/>
    <col min="13" max="13" width="5.83203125" style="11" customWidth="1"/>
    <col min="14" max="14" width="9.83203125" style="11" customWidth="1"/>
    <col min="15" max="15" width="7.83203125" style="11" customWidth="1"/>
    <col min="16" max="16" width="5.83203125" style="11" customWidth="1"/>
    <col min="17" max="17" width="9.83203125" style="11" customWidth="1"/>
    <col min="18" max="18" width="9.6640625" style="11" customWidth="1"/>
    <col min="19" max="19" width="9.83203125" style="11" customWidth="1"/>
    <col min="20" max="22" width="10.83203125" style="11" customWidth="1"/>
    <col min="23" max="25" width="10.83203125" style="11"/>
    <col min="26" max="48" width="17.5" style="11" customWidth="1"/>
    <col min="49" max="16384" width="10.83203125" style="11"/>
  </cols>
  <sheetData>
    <row r="3" spans="4:48" ht="14" customHeight="1">
      <c r="D3" s="269" t="s">
        <v>20</v>
      </c>
      <c r="E3" s="269"/>
      <c r="F3" s="269"/>
      <c r="G3" s="269"/>
      <c r="H3" s="269"/>
      <c r="I3" s="269"/>
      <c r="J3" s="269"/>
      <c r="K3" s="269"/>
      <c r="L3" s="269"/>
      <c r="M3" s="269"/>
      <c r="N3" s="269"/>
      <c r="O3" s="269"/>
      <c r="P3" s="269"/>
      <c r="Q3" s="269"/>
      <c r="R3" s="269"/>
      <c r="S3" s="269"/>
      <c r="T3" s="269"/>
      <c r="U3" s="10"/>
      <c r="V3" s="10"/>
      <c r="AN3" s="12" t="s">
        <v>21</v>
      </c>
    </row>
    <row r="4" spans="4:48" s="12" customFormat="1" ht="28" customHeight="1">
      <c r="D4" s="13" t="s">
        <v>22</v>
      </c>
      <c r="E4" s="14" t="s">
        <v>23</v>
      </c>
      <c r="F4" s="14" t="s">
        <v>24</v>
      </c>
      <c r="G4" s="14" t="s">
        <v>5</v>
      </c>
      <c r="H4" s="14" t="s">
        <v>25</v>
      </c>
      <c r="I4" s="13" t="s">
        <v>26</v>
      </c>
      <c r="J4" s="14" t="s">
        <v>27</v>
      </c>
      <c r="K4" s="14" t="s">
        <v>28</v>
      </c>
      <c r="L4" s="14" t="s">
        <v>29</v>
      </c>
      <c r="M4" s="14" t="s">
        <v>30</v>
      </c>
      <c r="N4" s="14" t="s">
        <v>31</v>
      </c>
      <c r="O4" s="14" t="s">
        <v>32</v>
      </c>
      <c r="P4" s="14" t="s">
        <v>30</v>
      </c>
      <c r="Q4" s="14" t="s">
        <v>33</v>
      </c>
      <c r="R4" s="14" t="s">
        <v>34</v>
      </c>
      <c r="S4" s="14" t="s">
        <v>35</v>
      </c>
      <c r="T4" s="14" t="s">
        <v>36</v>
      </c>
      <c r="U4" s="15"/>
      <c r="V4" s="15"/>
      <c r="Z4" s="12" t="s">
        <v>37</v>
      </c>
      <c r="AA4" s="12" t="s">
        <v>38</v>
      </c>
      <c r="AB4" s="12" t="s">
        <v>39</v>
      </c>
      <c r="AC4" s="12" t="s">
        <v>40</v>
      </c>
      <c r="AD4" s="12" t="s">
        <v>41</v>
      </c>
      <c r="AE4" s="12" t="s">
        <v>42</v>
      </c>
      <c r="AF4" s="12" t="s">
        <v>43</v>
      </c>
      <c r="AG4" s="12" t="s">
        <v>44</v>
      </c>
      <c r="AH4" s="12" t="s">
        <v>45</v>
      </c>
      <c r="AM4" s="12" t="s">
        <v>46</v>
      </c>
      <c r="AN4" s="12" t="s">
        <v>47</v>
      </c>
      <c r="AO4" s="12" t="s">
        <v>48</v>
      </c>
      <c r="AP4" s="12" t="s">
        <v>49</v>
      </c>
      <c r="AQ4" s="12" t="s">
        <v>50</v>
      </c>
      <c r="AR4" s="12" t="s">
        <v>51</v>
      </c>
      <c r="AS4" s="12" t="s">
        <v>52</v>
      </c>
      <c r="AT4" s="12" t="s">
        <v>53</v>
      </c>
      <c r="AU4" s="12" t="s">
        <v>54</v>
      </c>
      <c r="AV4" s="12" t="s">
        <v>55</v>
      </c>
    </row>
    <row r="5" spans="4:48" ht="14" customHeight="1">
      <c r="D5" s="16" t="s">
        <v>56</v>
      </c>
      <c r="E5" s="17">
        <v>-29.973199999999999</v>
      </c>
      <c r="F5" s="17">
        <v>-70.953599999999994</v>
      </c>
      <c r="G5" s="18">
        <v>400</v>
      </c>
      <c r="H5" s="18">
        <v>70</v>
      </c>
      <c r="I5" s="18">
        <v>2</v>
      </c>
      <c r="J5" s="19">
        <v>-7.4989999999999997</v>
      </c>
      <c r="K5" s="19">
        <v>8.7800000000000086E-2</v>
      </c>
      <c r="L5" s="19">
        <v>-3.2066499999999998</v>
      </c>
      <c r="M5" s="19">
        <v>0.10474666886658343</v>
      </c>
      <c r="N5" s="19">
        <v>-0.55174202193495603</v>
      </c>
      <c r="O5" s="20">
        <v>0.61904999999999999</v>
      </c>
      <c r="P5" s="20">
        <v>2.9819999999999999E-2</v>
      </c>
      <c r="Q5" s="21">
        <f>(SQRT(40500/(O5-0.167)))-273.15</f>
        <v>26.16899256077744</v>
      </c>
      <c r="R5" s="21">
        <f>SQRT((((SQRT(40500/(O5-P5-0.167)))-273.15)-((SQRT(40500/(O5-0.167)))-273.15))^2+AV5^2)</f>
        <v>10.914465100946133</v>
      </c>
      <c r="S5" s="21">
        <f t="shared" ref="S5:S32" si="0">(SQRT(55500/(O5+0.082-0.078)))-273.15</f>
        <v>25.309248675819788</v>
      </c>
      <c r="T5" s="18" t="s">
        <v>57</v>
      </c>
      <c r="U5" s="18"/>
      <c r="V5" s="18"/>
      <c r="Z5" s="19">
        <f>STDEV('[1]Supplemental Table 2'!F5:F6)/SQRT('Table 2.2'!$I5)</f>
        <v>8.7800000000000086E-2</v>
      </c>
      <c r="AA5" s="19">
        <f t="shared" ref="AA5:AA32" si="1">$AK$5/SQRT(I5)</f>
        <v>4.5871469678793311E-2</v>
      </c>
      <c r="AB5" s="19">
        <f t="shared" ref="AB5:AB32" si="2">IF(AA5&gt;Z5,AA5,Z5)</f>
        <v>8.7800000000000086E-2</v>
      </c>
      <c r="AC5" s="19">
        <f>STDEV('[1]Supplemental Table 2'!H5:H6)/SQRT('Table 2.2'!$I5)</f>
        <v>2.315E-2</v>
      </c>
      <c r="AD5" s="19">
        <f t="shared" ref="AD5:AD32" si="3">$AK$6/SQRT(I5)</f>
        <v>0.10474666886658343</v>
      </c>
      <c r="AE5" s="19">
        <f t="shared" ref="AE5:AE32" si="4">IF(AD5&gt;AC5,AD5,AC5)</f>
        <v>0.10474666886658343</v>
      </c>
      <c r="AF5" s="20">
        <f>STDEV('[1]Supplemental Table 2'!J5:J6)/SQRT('Table 2.2'!$I5)</f>
        <v>2.9820000000000013E-2</v>
      </c>
      <c r="AG5" s="20">
        <f t="shared" ref="AG5:AG32" si="5">0.029/SQRT(I5)</f>
        <v>2.0506096654409878E-2</v>
      </c>
      <c r="AH5" s="19">
        <f t="shared" ref="AH5:AH32" si="6">IF(AG5&gt;AF5,AG5,AF5)</f>
        <v>2.9820000000000013E-2</v>
      </c>
      <c r="AJ5" s="11" t="s">
        <v>58</v>
      </c>
      <c r="AK5" s="22">
        <v>6.4872054545735705E-2</v>
      </c>
      <c r="AM5" s="21">
        <f t="shared" ref="AM5:AM32" si="7">(SQRT(40500/($O5-0.167)))-273.15</f>
        <v>26.16899256077744</v>
      </c>
      <c r="AN5" s="21">
        <f t="shared" ref="AN5:AN32" si="8">(SQRT(40900/($O5+AH5-0.169)))-273.15</f>
        <v>18.794201590066507</v>
      </c>
      <c r="AO5" s="21">
        <f t="shared" ref="AO5:AO32" si="9">(SQRT(40900/($O5+AH5-0.165)))-273.15</f>
        <v>17.584992252976178</v>
      </c>
      <c r="AP5" s="21">
        <f t="shared" ref="AP5:AP32" si="10">(SQRT(40900/($O5-AH5-0.165)))-273.15</f>
        <v>37.349543142771836</v>
      </c>
      <c r="AQ5" s="21">
        <f t="shared" ref="AQ5:AQ32" si="11">(SQRT(40100/($O5-AH5-0.165)))-273.15</f>
        <v>34.297876525515449</v>
      </c>
      <c r="AR5" s="21">
        <f t="shared" ref="AR5:AR32" si="12">(SQRT(40100/($O5-AH5-0.169)))-273.15</f>
        <v>35.75764722171084</v>
      </c>
      <c r="AS5" s="21">
        <f t="shared" ref="AS5:AS32" si="13">(SQRT(40100/($O5+AH5-0.169)))-273.15</f>
        <v>15.924901477491744</v>
      </c>
      <c r="AT5" s="21">
        <f t="shared" ref="AT5:AT32" si="14">(SQRT(40100/($O5+AH5-0.165)))-273.15</f>
        <v>14.727576550052788</v>
      </c>
      <c r="AU5" s="21">
        <f t="shared" ref="AU5:AU32" si="15">(SQRT(40900/($O5-AH5-0.169)))-273.15</f>
        <v>38.823803233243609</v>
      </c>
      <c r="AV5" s="23">
        <f t="shared" ref="AV5:AV32" si="16">STDEV(AM5:AU5)/SQRT(COUNT(AM5:AU5))</f>
        <v>3.3445489231024568</v>
      </c>
    </row>
    <row r="6" spans="4:48" ht="14" customHeight="1">
      <c r="D6" s="16" t="s">
        <v>59</v>
      </c>
      <c r="E6" s="17">
        <v>-29.973199999999999</v>
      </c>
      <c r="F6" s="17">
        <v>-70.953599999999994</v>
      </c>
      <c r="G6" s="18">
        <v>400</v>
      </c>
      <c r="H6" s="18">
        <v>95</v>
      </c>
      <c r="I6" s="18">
        <v>4</v>
      </c>
      <c r="J6" s="19">
        <v>-8.5740250000000007</v>
      </c>
      <c r="K6" s="19">
        <v>3.3647297439765078E-2</v>
      </c>
      <c r="L6" s="19">
        <v>-3.3889999999999998</v>
      </c>
      <c r="M6" s="19">
        <v>7.4067079862262963E-2</v>
      </c>
      <c r="N6" s="19">
        <v>-1.43580360130795</v>
      </c>
      <c r="O6" s="20">
        <v>0.62944750000000005</v>
      </c>
      <c r="P6" s="20">
        <v>1.3900825007798151E-2</v>
      </c>
      <c r="Q6" s="21">
        <f t="shared" ref="Q6:Q32" si="17">(SQRT(40500/(O6-0.167)))-273.15</f>
        <v>22.784973935653682</v>
      </c>
      <c r="R6" s="21">
        <f t="shared" ref="R6:R32" si="18">SQRT((((SQRT(40500/(O6-P6-0.167)))-273.15)-((SQRT(40500/(O6-0.167)))-273.15))^2+AV6^2)</f>
        <v>4.8359636413853746</v>
      </c>
      <c r="S6" s="21">
        <f t="shared" si="0"/>
        <v>22.849636907334798</v>
      </c>
      <c r="U6" s="18"/>
      <c r="V6" s="18"/>
      <c r="Z6" s="19">
        <f>STDEV('[1]Supplemental Table 2'!F7:F10)/SQRT('Table 2.2'!$I6)</f>
        <v>3.3647297439765078E-2</v>
      </c>
      <c r="AA6" s="19">
        <f t="shared" si="1"/>
        <v>3.2436027272867853E-2</v>
      </c>
      <c r="AB6" s="19">
        <f t="shared" si="2"/>
        <v>3.3647297439765078E-2</v>
      </c>
      <c r="AC6" s="19">
        <f>STDEV('[1]Supplemental Table 2'!H7:H10)/SQRT('Table 2.2'!$I6)</f>
        <v>6.7324215554286304E-2</v>
      </c>
      <c r="AD6" s="19">
        <f t="shared" si="3"/>
        <v>7.4067079862262963E-2</v>
      </c>
      <c r="AE6" s="19">
        <f t="shared" si="4"/>
        <v>7.4067079862262963E-2</v>
      </c>
      <c r="AF6" s="20">
        <f>STDEV('[1]Supplemental Table 2'!J7:J10)/SQRT('Table 2.2'!$I6)</f>
        <v>1.3789266583711634E-2</v>
      </c>
      <c r="AG6" s="20">
        <f t="shared" si="5"/>
        <v>1.4500000000000001E-2</v>
      </c>
      <c r="AH6" s="19">
        <f t="shared" si="6"/>
        <v>1.4500000000000001E-2</v>
      </c>
      <c r="AJ6" s="11" t="s">
        <v>60</v>
      </c>
      <c r="AK6" s="11">
        <v>0.14813415972452593</v>
      </c>
      <c r="AM6" s="21">
        <f t="shared" si="7"/>
        <v>22.784973935653682</v>
      </c>
      <c r="AN6" s="21">
        <f t="shared" si="8"/>
        <v>20.303200881138082</v>
      </c>
      <c r="AO6" s="21">
        <f t="shared" si="9"/>
        <v>19.075222962152907</v>
      </c>
      <c r="AP6" s="21">
        <f t="shared" si="10"/>
        <v>28.345429202228047</v>
      </c>
      <c r="AQ6" s="21">
        <f t="shared" si="11"/>
        <v>25.38225725279699</v>
      </c>
      <c r="AR6" s="21">
        <f t="shared" si="12"/>
        <v>26.718135620482883</v>
      </c>
      <c r="AS6" s="21">
        <f t="shared" si="13"/>
        <v>17.419069948796505</v>
      </c>
      <c r="AT6" s="21">
        <f t="shared" si="14"/>
        <v>16.203160901746458</v>
      </c>
      <c r="AU6" s="21">
        <f t="shared" si="15"/>
        <v>29.694567233520843</v>
      </c>
      <c r="AV6" s="23">
        <f t="shared" si="16"/>
        <v>1.6365147784616774</v>
      </c>
    </row>
    <row r="7" spans="4:48" ht="14" customHeight="1">
      <c r="D7" s="16" t="s">
        <v>61</v>
      </c>
      <c r="E7" s="17">
        <v>-30.0450993</v>
      </c>
      <c r="F7" s="17">
        <v>-70.819099399999999</v>
      </c>
      <c r="G7" s="18">
        <v>600</v>
      </c>
      <c r="H7" s="18">
        <v>50</v>
      </c>
      <c r="I7" s="18">
        <v>5</v>
      </c>
      <c r="J7" s="19">
        <v>-5.9113594122067399</v>
      </c>
      <c r="K7" s="19">
        <v>3.2939945027191449E-2</v>
      </c>
      <c r="L7" s="19">
        <v>-7.5638779814045103</v>
      </c>
      <c r="M7" s="19">
        <v>6.9425195202757625E-2</v>
      </c>
      <c r="N7" s="19">
        <v>-3.8206500638203602</v>
      </c>
      <c r="O7" s="20">
        <v>0.60234799999999999</v>
      </c>
      <c r="P7" s="20">
        <v>1.2433275864306283E-2</v>
      </c>
      <c r="Q7" s="21">
        <f t="shared" si="17"/>
        <v>31.856598380784931</v>
      </c>
      <c r="R7" s="21">
        <f t="shared" si="18"/>
        <v>4.7343860294336686</v>
      </c>
      <c r="S7" s="21">
        <f t="shared" si="0"/>
        <v>29.391890847054185</v>
      </c>
      <c r="U7" s="18"/>
      <c r="V7" s="18"/>
      <c r="Z7" s="19">
        <f>STDEV('[1]Supplemental Table 2'!F11:F15)/SQRT('Table 2.2'!$I7)</f>
        <v>3.2939945027191449E-2</v>
      </c>
      <c r="AA7" s="19">
        <f t="shared" si="1"/>
        <v>2.9011664760867854E-2</v>
      </c>
      <c r="AB7" s="19">
        <f t="shared" si="2"/>
        <v>3.2939945027191449E-2</v>
      </c>
      <c r="AC7" s="19">
        <f>STDEV('[1]Supplemental Table 2'!H11:H15)/SQRT('Table 2.2'!$I7)</f>
        <v>6.9425195202757625E-2</v>
      </c>
      <c r="AD7" s="19">
        <f t="shared" si="3"/>
        <v>6.6247610186770292E-2</v>
      </c>
      <c r="AE7" s="19">
        <f t="shared" si="4"/>
        <v>6.9425195202757625E-2</v>
      </c>
      <c r="AF7" s="20">
        <f>STDEV('[1]Supplemental Table 2'!J11:J15)/SQRT('Table 2.2'!$I7)</f>
        <v>9.8713547195914322E-3</v>
      </c>
      <c r="AG7" s="20">
        <f t="shared" si="5"/>
        <v>1.2969194269498781E-2</v>
      </c>
      <c r="AH7" s="19">
        <f t="shared" si="6"/>
        <v>1.2969194269498781E-2</v>
      </c>
      <c r="AM7" s="21">
        <f t="shared" si="7"/>
        <v>31.856598380784931</v>
      </c>
      <c r="AN7" s="21">
        <f t="shared" si="8"/>
        <v>29.569114868244299</v>
      </c>
      <c r="AO7" s="21">
        <f t="shared" si="9"/>
        <v>28.221645323144287</v>
      </c>
      <c r="AP7" s="21">
        <f t="shared" si="10"/>
        <v>37.295101024411451</v>
      </c>
      <c r="AQ7" s="21">
        <f t="shared" si="11"/>
        <v>34.243969477814119</v>
      </c>
      <c r="AR7" s="21">
        <f t="shared" si="12"/>
        <v>35.702968803024305</v>
      </c>
      <c r="AS7" s="21">
        <f t="shared" si="13"/>
        <v>26.593916232206254</v>
      </c>
      <c r="AT7" s="21">
        <f t="shared" si="14"/>
        <v>25.259689952416522</v>
      </c>
      <c r="AU7" s="21">
        <f t="shared" si="15"/>
        <v>38.768582087422772</v>
      </c>
      <c r="AV7" s="23">
        <f t="shared" si="16"/>
        <v>1.6134672887631643</v>
      </c>
    </row>
    <row r="8" spans="4:48" ht="14" customHeight="1">
      <c r="D8" s="16" t="s">
        <v>62</v>
      </c>
      <c r="E8" s="17">
        <v>-29.9876003</v>
      </c>
      <c r="F8" s="17">
        <v>-70.569396999999995</v>
      </c>
      <c r="G8" s="18">
        <v>850</v>
      </c>
      <c r="H8" s="18">
        <v>50</v>
      </c>
      <c r="I8" s="18">
        <v>7</v>
      </c>
      <c r="J8" s="19">
        <v>-3.03913092490806</v>
      </c>
      <c r="K8" s="19">
        <v>2.4519331909404838E-2</v>
      </c>
      <c r="L8" s="19">
        <v>-6.3655288436148503</v>
      </c>
      <c r="M8" s="19">
        <v>5.5989449614945133E-2</v>
      </c>
      <c r="N8" s="19">
        <v>-3.7801589356916998</v>
      </c>
      <c r="O8" s="20">
        <v>0.61991571428571501</v>
      </c>
      <c r="P8" s="20">
        <v>1.1411681328721864E-2</v>
      </c>
      <c r="Q8" s="21">
        <f t="shared" si="17"/>
        <v>25.882792874497795</v>
      </c>
      <c r="R8" s="21">
        <f t="shared" si="18"/>
        <v>4.0760863820301001</v>
      </c>
      <c r="S8" s="21">
        <f t="shared" si="0"/>
        <v>25.10211322422947</v>
      </c>
      <c r="T8" s="18" t="s">
        <v>63</v>
      </c>
      <c r="U8" s="18"/>
      <c r="V8" s="18"/>
      <c r="Z8" s="19">
        <f>STDEV('[1]Supplemental Table 2'!F16:F22)/SQRT('Table 2.2'!$I8)</f>
        <v>2.2146176168844879E-2</v>
      </c>
      <c r="AA8" s="19">
        <f t="shared" si="1"/>
        <v>2.4519331909404838E-2</v>
      </c>
      <c r="AB8" s="19">
        <f t="shared" si="2"/>
        <v>2.4519331909404838E-2</v>
      </c>
      <c r="AC8" s="19">
        <f>STDEV('[1]Supplemental Table 2'!H16:H22)/SQRT('Table 2.2'!$I8)</f>
        <v>5.2219466399149081E-2</v>
      </c>
      <c r="AD8" s="19">
        <f t="shared" si="3"/>
        <v>5.5989449614945133E-2</v>
      </c>
      <c r="AE8" s="19">
        <f t="shared" si="4"/>
        <v>5.5989449614945133E-2</v>
      </c>
      <c r="AF8" s="20">
        <f>STDEV('[1]Supplemental Table 2'!J16:J22)/SQRT('Table 2.2'!$I8)</f>
        <v>1.1411681328721864E-2</v>
      </c>
      <c r="AG8" s="20">
        <f t="shared" si="5"/>
        <v>1.096096971726759E-2</v>
      </c>
      <c r="AH8" s="19">
        <f t="shared" si="6"/>
        <v>1.1411681328721864E-2</v>
      </c>
      <c r="AM8" s="21">
        <f t="shared" si="7"/>
        <v>25.882792874497795</v>
      </c>
      <c r="AN8" s="21">
        <f t="shared" si="8"/>
        <v>24.281416666022039</v>
      </c>
      <c r="AO8" s="21">
        <f t="shared" si="9"/>
        <v>23.003035912729729</v>
      </c>
      <c r="AP8" s="21">
        <f t="shared" si="10"/>
        <v>30.52767609537517</v>
      </c>
      <c r="AQ8" s="21">
        <f t="shared" si="11"/>
        <v>27.543056481554572</v>
      </c>
      <c r="AR8" s="21">
        <f t="shared" si="12"/>
        <v>28.908286218878061</v>
      </c>
      <c r="AS8" s="21">
        <f t="shared" si="13"/>
        <v>21.358186841024803</v>
      </c>
      <c r="AT8" s="21">
        <f t="shared" si="14"/>
        <v>20.092370331239863</v>
      </c>
      <c r="AU8" s="21">
        <f t="shared" si="15"/>
        <v>31.906456832176559</v>
      </c>
      <c r="AV8" s="23">
        <f t="shared" si="16"/>
        <v>1.3672427550153434</v>
      </c>
    </row>
    <row r="9" spans="4:48" ht="14" customHeight="1">
      <c r="D9" s="16" t="s">
        <v>64</v>
      </c>
      <c r="E9" s="17">
        <v>-29.857569999999999</v>
      </c>
      <c r="F9" s="17">
        <v>-70.364940000000004</v>
      </c>
      <c r="G9" s="18">
        <v>1300</v>
      </c>
      <c r="H9" s="18">
        <v>60</v>
      </c>
      <c r="I9" s="18">
        <v>6</v>
      </c>
      <c r="J9" s="19">
        <v>-3.5661394159457198</v>
      </c>
      <c r="K9" s="19">
        <v>2.6483905367175077E-2</v>
      </c>
      <c r="L9" s="19">
        <v>-9.7739232226666193</v>
      </c>
      <c r="M9" s="19">
        <v>6.0475517466838546E-2</v>
      </c>
      <c r="N9" s="19">
        <v>-7.2562273664133103</v>
      </c>
      <c r="O9" s="20">
        <v>0.62059500000000001</v>
      </c>
      <c r="P9" s="20">
        <v>1.1349976090941823E-2</v>
      </c>
      <c r="Q9" s="21">
        <f t="shared" si="17"/>
        <v>25.658799212030146</v>
      </c>
      <c r="R9" s="21">
        <f t="shared" si="18"/>
        <v>4.0618395890818668</v>
      </c>
      <c r="S9" s="21">
        <f t="shared" si="0"/>
        <v>24.9398852890738</v>
      </c>
      <c r="T9" s="18" t="s">
        <v>65</v>
      </c>
      <c r="U9" s="18"/>
      <c r="V9" s="18"/>
      <c r="Z9" s="19">
        <f>STDEV('[1]Supplemental Table 2'!F36:F41)/SQRT('Table 2.2'!$I9)</f>
        <v>2.6412061563681706E-2</v>
      </c>
      <c r="AA9" s="19">
        <f t="shared" si="1"/>
        <v>2.6483905367175077E-2</v>
      </c>
      <c r="AB9" s="19">
        <f t="shared" si="2"/>
        <v>2.6483905367175077E-2</v>
      </c>
      <c r="AC9" s="19">
        <f>STDEV('[1]Supplemental Table 2'!H36:H41)/SQRT('Table 2.2'!$I9)</f>
        <v>3.1774623086020026E-2</v>
      </c>
      <c r="AD9" s="19">
        <f t="shared" si="3"/>
        <v>6.0475517466838546E-2</v>
      </c>
      <c r="AE9" s="19">
        <f t="shared" si="4"/>
        <v>6.0475517466838546E-2</v>
      </c>
      <c r="AF9" s="20">
        <f>STDEV('[1]Supplemental Table 2'!J36:J41)/SQRT('Table 2.2'!$I9)</f>
        <v>9.3349435813328187E-3</v>
      </c>
      <c r="AG9" s="20">
        <f t="shared" si="5"/>
        <v>1.183920042345203E-2</v>
      </c>
      <c r="AH9" s="19">
        <f t="shared" si="6"/>
        <v>1.183920042345203E-2</v>
      </c>
      <c r="AM9" s="21">
        <f t="shared" si="7"/>
        <v>25.658799212030146</v>
      </c>
      <c r="AN9" s="21">
        <f t="shared" si="8"/>
        <v>23.926031467209668</v>
      </c>
      <c r="AO9" s="21">
        <f t="shared" si="9"/>
        <v>22.652208065629679</v>
      </c>
      <c r="AP9" s="21">
        <f t="shared" si="10"/>
        <v>30.441517503774492</v>
      </c>
      <c r="AQ9" s="21">
        <f t="shared" si="11"/>
        <v>27.45774467798816</v>
      </c>
      <c r="AR9" s="21">
        <f t="shared" si="12"/>
        <v>28.821807448733978</v>
      </c>
      <c r="AS9" s="21">
        <f t="shared" si="13"/>
        <v>21.00629445620018</v>
      </c>
      <c r="AT9" s="21">
        <f t="shared" si="14"/>
        <v>19.744990507343175</v>
      </c>
      <c r="AU9" s="21">
        <f t="shared" si="15"/>
        <v>31.819119690919479</v>
      </c>
      <c r="AV9" s="23">
        <f t="shared" si="16"/>
        <v>1.4077457720718896</v>
      </c>
    </row>
    <row r="10" spans="4:48" ht="14" customHeight="1">
      <c r="D10" s="16" t="s">
        <v>66</v>
      </c>
      <c r="E10" s="17">
        <v>-29.857569999999999</v>
      </c>
      <c r="F10" s="17">
        <v>-70.364940000000004</v>
      </c>
      <c r="G10" s="18">
        <v>1300</v>
      </c>
      <c r="H10" s="18">
        <v>80</v>
      </c>
      <c r="I10" s="18">
        <v>4</v>
      </c>
      <c r="J10" s="19">
        <v>-2.7823899328103399</v>
      </c>
      <c r="K10" s="19">
        <v>3.2436027272867853E-2</v>
      </c>
      <c r="L10" s="19">
        <v>-10.460711247201701</v>
      </c>
      <c r="M10" s="19">
        <v>7.4067079862262963E-2</v>
      </c>
      <c r="N10" s="19">
        <v>-7.2112569233305202</v>
      </c>
      <c r="O10" s="20">
        <v>0.60949249999999999</v>
      </c>
      <c r="P10" s="20">
        <v>1.3900825007798151E-2</v>
      </c>
      <c r="Q10" s="21">
        <f t="shared" si="17"/>
        <v>29.384254314243208</v>
      </c>
      <c r="R10" s="21">
        <f t="shared" si="18"/>
        <v>5.1693676183374828</v>
      </c>
      <c r="S10" s="21">
        <f t="shared" si="0"/>
        <v>27.625088088005327</v>
      </c>
      <c r="U10" s="18"/>
      <c r="V10" s="18"/>
      <c r="Z10" s="19">
        <f>STDEV('[1]Supplemental Table 2'!F42:F45)/SQRT('Table 2.2'!$I10)</f>
        <v>2.1865014801877761E-2</v>
      </c>
      <c r="AA10" s="19">
        <f t="shared" si="1"/>
        <v>3.2436027272867853E-2</v>
      </c>
      <c r="AB10" s="19">
        <f t="shared" si="2"/>
        <v>3.2436027272867853E-2</v>
      </c>
      <c r="AC10" s="19">
        <f>STDEV('[1]Supplemental Table 2'!H42:H45)/SQRT('Table 2.2'!$I10)</f>
        <v>3.6327785740633216E-2</v>
      </c>
      <c r="AD10" s="19">
        <f t="shared" si="3"/>
        <v>7.4067079862262963E-2</v>
      </c>
      <c r="AE10" s="19">
        <f t="shared" si="4"/>
        <v>7.4067079862262963E-2</v>
      </c>
      <c r="AF10" s="20">
        <f>STDEV('[1]Supplemental Table 2'!J42:J45)/SQRT('Table 2.2'!$I10)</f>
        <v>1.0457627499421954E-2</v>
      </c>
      <c r="AG10" s="20">
        <f t="shared" si="5"/>
        <v>1.4500000000000001E-2</v>
      </c>
      <c r="AH10" s="19">
        <f t="shared" si="6"/>
        <v>1.4500000000000001E-2</v>
      </c>
      <c r="AM10" s="21">
        <f t="shared" si="7"/>
        <v>29.384254314243208</v>
      </c>
      <c r="AN10" s="21">
        <f t="shared" si="8"/>
        <v>26.669264924124093</v>
      </c>
      <c r="AO10" s="21">
        <f t="shared" si="9"/>
        <v>25.359982796449628</v>
      </c>
      <c r="AP10" s="21">
        <f t="shared" si="10"/>
        <v>35.261961673946075</v>
      </c>
      <c r="AQ10" s="21">
        <f t="shared" si="11"/>
        <v>32.230812325780505</v>
      </c>
      <c r="AR10" s="21">
        <f t="shared" si="12"/>
        <v>33.661200369496726</v>
      </c>
      <c r="AS10" s="21">
        <f t="shared" si="13"/>
        <v>23.722566733464987</v>
      </c>
      <c r="AT10" s="21">
        <f t="shared" si="14"/>
        <v>22.426152555679153</v>
      </c>
      <c r="AU10" s="21">
        <f t="shared" si="15"/>
        <v>36.706547465560504</v>
      </c>
      <c r="AV10" s="23">
        <f t="shared" si="16"/>
        <v>1.7420097086141801</v>
      </c>
    </row>
    <row r="11" spans="4:48" ht="14" customHeight="1">
      <c r="D11" s="16" t="s">
        <v>67</v>
      </c>
      <c r="E11" s="17">
        <v>-29.857569999999999</v>
      </c>
      <c r="F11" s="17">
        <v>-70.364940000000004</v>
      </c>
      <c r="G11" s="18">
        <v>1300</v>
      </c>
      <c r="H11" s="18">
        <v>100</v>
      </c>
      <c r="I11" s="18">
        <v>4</v>
      </c>
      <c r="J11" s="19">
        <v>-3.2567260238167699</v>
      </c>
      <c r="K11" s="19">
        <v>7.3720340874171036E-2</v>
      </c>
      <c r="L11" s="19">
        <v>-10.629251200278601</v>
      </c>
      <c r="M11" s="19">
        <v>7.4067079862262963E-2</v>
      </c>
      <c r="N11" s="19">
        <v>-6.6786664639685096</v>
      </c>
      <c r="O11" s="20">
        <v>0.59888750000000002</v>
      </c>
      <c r="P11" s="20">
        <v>1.3900825007798151E-2</v>
      </c>
      <c r="Q11" s="21">
        <f t="shared" si="17"/>
        <v>33.076093633421294</v>
      </c>
      <c r="R11" s="21">
        <f t="shared" si="18"/>
        <v>5.3626097317755939</v>
      </c>
      <c r="S11" s="21">
        <f t="shared" si="0"/>
        <v>30.258925056504438</v>
      </c>
      <c r="T11" s="18"/>
      <c r="U11" s="18"/>
      <c r="V11" s="18"/>
      <c r="Z11" s="19">
        <f>STDEV('[1]Supplemental Table 2'!F49:F52)/SQRT('Table 2.2'!$I11)</f>
        <v>7.3720340874171036E-2</v>
      </c>
      <c r="AA11" s="19">
        <f t="shared" si="1"/>
        <v>3.2436027272867853E-2</v>
      </c>
      <c r="AB11" s="19">
        <f t="shared" si="2"/>
        <v>7.3720340874171036E-2</v>
      </c>
      <c r="AC11" s="19">
        <f>STDEV('[1]Supplemental Table 2'!H49:H52)/SQRT('Table 2.2'!$I11)</f>
        <v>4.9364000830715682E-2</v>
      </c>
      <c r="AD11" s="19">
        <f t="shared" si="3"/>
        <v>7.4067079862262963E-2</v>
      </c>
      <c r="AE11" s="19">
        <f t="shared" si="4"/>
        <v>7.4067079862262963E-2</v>
      </c>
      <c r="AF11" s="20">
        <f>STDEV('[1]Supplemental Table 2'!J49:J52)/SQRT('Table 2.2'!$I11)</f>
        <v>3.1265806002724402E-3</v>
      </c>
      <c r="AG11" s="20">
        <f t="shared" si="5"/>
        <v>1.4500000000000001E-2</v>
      </c>
      <c r="AH11" s="19">
        <f t="shared" si="6"/>
        <v>1.4500000000000001E-2</v>
      </c>
      <c r="AM11" s="21">
        <f t="shared" si="7"/>
        <v>33.076093633421294</v>
      </c>
      <c r="AN11" s="21">
        <f t="shared" si="8"/>
        <v>30.225661868256054</v>
      </c>
      <c r="AO11" s="21">
        <f t="shared" si="9"/>
        <v>28.86944525076791</v>
      </c>
      <c r="AP11" s="21">
        <f t="shared" si="10"/>
        <v>39.137005294643018</v>
      </c>
      <c r="AQ11" s="21">
        <f t="shared" si="11"/>
        <v>36.067771055472463</v>
      </c>
      <c r="AR11" s="21">
        <f t="shared" si="12"/>
        <v>37.553020013649075</v>
      </c>
      <c r="AS11" s="21">
        <f t="shared" si="13"/>
        <v>27.244010525259682</v>
      </c>
      <c r="AT11" s="21">
        <f t="shared" si="14"/>
        <v>25.901123141481378</v>
      </c>
      <c r="AU11" s="21">
        <f t="shared" si="15"/>
        <v>40.636996539268978</v>
      </c>
      <c r="AV11" s="23">
        <f t="shared" si="16"/>
        <v>1.8031304739163889</v>
      </c>
    </row>
    <row r="12" spans="4:48" ht="14" customHeight="1">
      <c r="D12" s="16" t="s">
        <v>68</v>
      </c>
      <c r="E12" s="17">
        <v>-29.932279999999999</v>
      </c>
      <c r="F12" s="17">
        <v>-70.293959999999998</v>
      </c>
      <c r="G12" s="18">
        <v>1500</v>
      </c>
      <c r="H12" s="18">
        <v>50</v>
      </c>
      <c r="I12" s="18">
        <v>6</v>
      </c>
      <c r="J12" s="19">
        <v>-0.26884190340082398</v>
      </c>
      <c r="K12" s="19">
        <v>2.6483905367175077E-2</v>
      </c>
      <c r="L12" s="19">
        <v>-9.6772870979675396</v>
      </c>
      <c r="M12" s="19">
        <v>6.0475517466838546E-2</v>
      </c>
      <c r="N12" s="19">
        <v>-6.1588851832756299</v>
      </c>
      <c r="O12" s="20">
        <v>0.60562000000000005</v>
      </c>
      <c r="P12" s="20">
        <v>1.1349976090941823E-2</v>
      </c>
      <c r="Q12" s="21">
        <f t="shared" si="17"/>
        <v>30.716830768471539</v>
      </c>
      <c r="R12" s="21">
        <f t="shared" si="18"/>
        <v>4.2720690128332208</v>
      </c>
      <c r="S12" s="21">
        <f t="shared" si="0"/>
        <v>28.578885258717833</v>
      </c>
      <c r="T12" s="18"/>
      <c r="U12" s="18"/>
      <c r="V12" s="18"/>
      <c r="Z12" s="19">
        <f>STDEV('[1]Supplemental Table 2'!F53:F58)/SQRT('Table 2.2'!$I12)</f>
        <v>1.8848047902963763E-2</v>
      </c>
      <c r="AA12" s="19">
        <f t="shared" si="1"/>
        <v>2.6483905367175077E-2</v>
      </c>
      <c r="AB12" s="19">
        <f t="shared" si="2"/>
        <v>2.6483905367175077E-2</v>
      </c>
      <c r="AC12" s="19">
        <f>STDEV('[1]Supplemental Table 2'!H53:H58)/SQRT('Table 2.2'!$I12)</f>
        <v>4.4906890206932601E-2</v>
      </c>
      <c r="AD12" s="19">
        <f t="shared" si="3"/>
        <v>6.0475517466838546E-2</v>
      </c>
      <c r="AE12" s="19">
        <f t="shared" si="4"/>
        <v>6.0475517466838546E-2</v>
      </c>
      <c r="AF12" s="20">
        <f>STDEV('[1]Supplemental Table 2'!J53:J58)/SQRT('Table 2.2'!$I12)</f>
        <v>9.7856953423521974E-3</v>
      </c>
      <c r="AG12" s="20">
        <f t="shared" si="5"/>
        <v>1.183920042345203E-2</v>
      </c>
      <c r="AH12" s="19">
        <f t="shared" si="6"/>
        <v>1.183920042345203E-2</v>
      </c>
      <c r="AM12" s="21">
        <f t="shared" si="7"/>
        <v>30.716830768471539</v>
      </c>
      <c r="AN12" s="21">
        <f t="shared" si="8"/>
        <v>28.845300593103957</v>
      </c>
      <c r="AO12" s="21">
        <f t="shared" si="9"/>
        <v>27.507430923713457</v>
      </c>
      <c r="AP12" s="21">
        <f t="shared" si="10"/>
        <v>35.697428075008588</v>
      </c>
      <c r="AQ12" s="21">
        <f t="shared" si="11"/>
        <v>32.661998854912724</v>
      </c>
      <c r="AR12" s="21">
        <f t="shared" si="12"/>
        <v>34.098482989932222</v>
      </c>
      <c r="AS12" s="21">
        <f t="shared" si="13"/>
        <v>25.877215783508859</v>
      </c>
      <c r="AT12" s="21">
        <f t="shared" si="14"/>
        <v>24.552495029466229</v>
      </c>
      <c r="AU12" s="21">
        <f t="shared" si="15"/>
        <v>37.148170466518934</v>
      </c>
      <c r="AV12" s="23">
        <f t="shared" si="16"/>
        <v>1.4746186196056656</v>
      </c>
    </row>
    <row r="13" spans="4:48" ht="14" customHeight="1">
      <c r="D13" s="16" t="s">
        <v>69</v>
      </c>
      <c r="E13" s="17">
        <v>-29.982799499999999</v>
      </c>
      <c r="F13" s="17">
        <v>-70.233299299999999</v>
      </c>
      <c r="G13" s="18">
        <v>1700</v>
      </c>
      <c r="H13" s="18">
        <v>50</v>
      </c>
      <c r="I13" s="18">
        <v>4</v>
      </c>
      <c r="J13" s="19">
        <v>-3.3102336029067398</v>
      </c>
      <c r="K13" s="19">
        <v>4.4181858285609291E-2</v>
      </c>
      <c r="L13" s="19">
        <v>-11.7228199832822</v>
      </c>
      <c r="M13" s="19">
        <v>7.4067079862262963E-2</v>
      </c>
      <c r="N13" s="19">
        <v>-8.8293243619403707</v>
      </c>
      <c r="O13" s="20">
        <v>0.61461500000000002</v>
      </c>
      <c r="P13" s="20">
        <v>1.3900825007798151E-2</v>
      </c>
      <c r="Q13" s="21">
        <f t="shared" si="17"/>
        <v>27.648174147255645</v>
      </c>
      <c r="R13" s="21">
        <f t="shared" si="18"/>
        <v>5.0801742862759598</v>
      </c>
      <c r="S13" s="21">
        <f t="shared" si="0"/>
        <v>26.377201128224215</v>
      </c>
      <c r="U13" s="18"/>
      <c r="V13" s="18"/>
      <c r="Z13" s="19">
        <f>STDEV('[1]Supplemental Table 2'!F59:F62)/SQRT('Table 2.2'!$I13)</f>
        <v>4.4181858285609291E-2</v>
      </c>
      <c r="AA13" s="19">
        <f t="shared" si="1"/>
        <v>3.2436027272867853E-2</v>
      </c>
      <c r="AB13" s="19">
        <f t="shared" si="2"/>
        <v>4.4181858285609291E-2</v>
      </c>
      <c r="AC13" s="19">
        <f>STDEV('[1]Supplemental Table 2'!H59:H62)/SQRT('Table 2.2'!$I13)</f>
        <v>6.9800383147592487E-2</v>
      </c>
      <c r="AD13" s="19">
        <f t="shared" si="3"/>
        <v>7.4067079862262963E-2</v>
      </c>
      <c r="AE13" s="19">
        <f t="shared" si="4"/>
        <v>7.4067079862262963E-2</v>
      </c>
      <c r="AF13" s="20">
        <f>STDEV('[1]Supplemental Table 2'!J59:J62)/SQRT('Table 2.2'!$I13)</f>
        <v>4.2287458739757155E-3</v>
      </c>
      <c r="AG13" s="20">
        <f t="shared" si="5"/>
        <v>1.4500000000000001E-2</v>
      </c>
      <c r="AH13" s="19">
        <f t="shared" si="6"/>
        <v>1.4500000000000001E-2</v>
      </c>
      <c r="AM13" s="21">
        <f t="shared" si="7"/>
        <v>27.648174147255645</v>
      </c>
      <c r="AN13" s="21">
        <f t="shared" si="8"/>
        <v>24.995636850629808</v>
      </c>
      <c r="AO13" s="21">
        <f t="shared" si="9"/>
        <v>23.708064519839695</v>
      </c>
      <c r="AP13" s="21">
        <f t="shared" si="10"/>
        <v>33.441158423030004</v>
      </c>
      <c r="AQ13" s="21">
        <f t="shared" si="11"/>
        <v>30.42790438137979</v>
      </c>
      <c r="AR13" s="21">
        <f t="shared" si="12"/>
        <v>31.832991112741638</v>
      </c>
      <c r="AS13" s="21">
        <f t="shared" si="13"/>
        <v>22.065387492293894</v>
      </c>
      <c r="AT13" s="21">
        <f t="shared" si="14"/>
        <v>20.790469742117352</v>
      </c>
      <c r="AU13" s="21">
        <f t="shared" si="15"/>
        <v>34.860191766484036</v>
      </c>
      <c r="AV13" s="23">
        <f t="shared" si="16"/>
        <v>1.7137923475921688</v>
      </c>
    </row>
    <row r="14" spans="4:48" ht="14" customHeight="1">
      <c r="D14" s="16" t="s">
        <v>70</v>
      </c>
      <c r="E14" s="17">
        <v>-29.954299899999999</v>
      </c>
      <c r="F14" s="17">
        <v>-70.175399799999994</v>
      </c>
      <c r="G14" s="18">
        <v>1924</v>
      </c>
      <c r="H14" s="18">
        <v>60</v>
      </c>
      <c r="I14" s="18">
        <v>5</v>
      </c>
      <c r="J14" s="19">
        <v>-0.56738452448365095</v>
      </c>
      <c r="K14" s="19">
        <v>2.9011664760867854E-2</v>
      </c>
      <c r="L14" s="19">
        <v>-10.2422775715726</v>
      </c>
      <c r="M14" s="19">
        <v>6.6247610186770292E-2</v>
      </c>
      <c r="N14" s="19">
        <v>-6.9624844362133702</v>
      </c>
      <c r="O14" s="20">
        <v>0.60889599999999999</v>
      </c>
      <c r="P14" s="20">
        <v>1.2433275864306283E-2</v>
      </c>
      <c r="Q14" s="21">
        <f t="shared" si="17"/>
        <v>29.588375673153394</v>
      </c>
      <c r="R14" s="21">
        <f t="shared" si="18"/>
        <v>4.6289922482215475</v>
      </c>
      <c r="S14" s="21">
        <f t="shared" si="0"/>
        <v>27.77141691710915</v>
      </c>
      <c r="T14" s="18" t="s">
        <v>71</v>
      </c>
      <c r="U14" s="18"/>
      <c r="V14" s="18"/>
      <c r="Z14" s="19">
        <f>STDEV('[1]Supplemental Table 2'!F74:F78)/SQRT('Table 2.2'!$I14)</f>
        <v>1.3557585425538369E-2</v>
      </c>
      <c r="AA14" s="19">
        <f t="shared" si="1"/>
        <v>2.9011664760867854E-2</v>
      </c>
      <c r="AB14" s="19">
        <f t="shared" si="2"/>
        <v>2.9011664760867854E-2</v>
      </c>
      <c r="AC14" s="19">
        <f>STDEV('[1]Supplemental Table 2'!H74:H78)/SQRT('Table 2.2'!$I14)</f>
        <v>1.8100955004090136E-2</v>
      </c>
      <c r="AD14" s="19">
        <f t="shared" si="3"/>
        <v>6.6247610186770292E-2</v>
      </c>
      <c r="AE14" s="19">
        <f t="shared" si="4"/>
        <v>6.6247610186770292E-2</v>
      </c>
      <c r="AF14" s="20">
        <f>STDEV('[1]Supplemental Table 2'!J74:J78)/SQRT('Table 2.2'!$I14)</f>
        <v>4.0903479069634196E-3</v>
      </c>
      <c r="AG14" s="20">
        <f t="shared" si="5"/>
        <v>1.2969194269498781E-2</v>
      </c>
      <c r="AH14" s="19">
        <f t="shared" si="6"/>
        <v>1.2969194269498781E-2</v>
      </c>
      <c r="AM14" s="21">
        <f t="shared" si="7"/>
        <v>29.588375673153394</v>
      </c>
      <c r="AN14" s="21">
        <f t="shared" si="8"/>
        <v>27.372630945281969</v>
      </c>
      <c r="AO14" s="21">
        <f t="shared" si="9"/>
        <v>26.054153096846903</v>
      </c>
      <c r="AP14" s="21">
        <f t="shared" si="10"/>
        <v>34.927441500024031</v>
      </c>
      <c r="AQ14" s="21">
        <f t="shared" si="11"/>
        <v>31.899579899200091</v>
      </c>
      <c r="AR14" s="21">
        <f t="shared" si="12"/>
        <v>33.325296810510451</v>
      </c>
      <c r="AS14" s="21">
        <f t="shared" si="13"/>
        <v>24.419019898697968</v>
      </c>
      <c r="AT14" s="21">
        <f t="shared" si="14"/>
        <v>23.113500377978767</v>
      </c>
      <c r="AU14" s="21">
        <f t="shared" si="15"/>
        <v>36.367309794499192</v>
      </c>
      <c r="AV14" s="23">
        <f t="shared" si="16"/>
        <v>1.5800233450483336</v>
      </c>
    </row>
    <row r="15" spans="4:48" ht="14" customHeight="1">
      <c r="D15" s="16" t="s">
        <v>72</v>
      </c>
      <c r="E15" s="17">
        <v>-29.954299899999999</v>
      </c>
      <c r="F15" s="17">
        <v>-70.175399799999994</v>
      </c>
      <c r="G15" s="18">
        <v>1924</v>
      </c>
      <c r="H15" s="18">
        <v>80</v>
      </c>
      <c r="I15" s="18">
        <v>5</v>
      </c>
      <c r="J15" s="19">
        <v>-1.5689513254177001</v>
      </c>
      <c r="K15" s="19">
        <v>2.9011664760867854E-2</v>
      </c>
      <c r="L15" s="19">
        <v>-10.628062084574699</v>
      </c>
      <c r="M15" s="19">
        <v>6.6247610186770292E-2</v>
      </c>
      <c r="N15" s="19">
        <v>-6.3812090338287097</v>
      </c>
      <c r="O15" s="20">
        <v>0.59461600000000003</v>
      </c>
      <c r="P15" s="20">
        <v>1.2433275864306283E-2</v>
      </c>
      <c r="Q15" s="21">
        <f t="shared" si="17"/>
        <v>34.6017550030802</v>
      </c>
      <c r="R15" s="21">
        <f t="shared" si="18"/>
        <v>4.8641333566726672</v>
      </c>
      <c r="S15" s="21">
        <f t="shared" si="0"/>
        <v>31.33950715965824</v>
      </c>
      <c r="T15" s="18"/>
      <c r="U15" s="18"/>
      <c r="V15" s="18"/>
      <c r="Z15" s="19">
        <f>STDEV('[1]Supplemental Table 2'!F79:F83)/SQRT('Table 2.2'!$I15)</f>
        <v>1.5743425437229976E-2</v>
      </c>
      <c r="AA15" s="19">
        <f t="shared" si="1"/>
        <v>2.9011664760867854E-2</v>
      </c>
      <c r="AB15" s="19">
        <f t="shared" si="2"/>
        <v>2.9011664760867854E-2</v>
      </c>
      <c r="AC15" s="19">
        <f>STDEV('[1]Supplemental Table 2'!H79:H83)/SQRT('Table 2.2'!$I15)</f>
        <v>5.9687800111651063E-2</v>
      </c>
      <c r="AD15" s="19">
        <f t="shared" si="3"/>
        <v>6.6247610186770292E-2</v>
      </c>
      <c r="AE15" s="19">
        <f t="shared" si="4"/>
        <v>6.6247610186770292E-2</v>
      </c>
      <c r="AF15" s="20">
        <f>STDEV('[1]Supplemental Table 2'!J79:J83)/SQRT('Table 2.2'!$I15)</f>
        <v>6.6834224765459855E-3</v>
      </c>
      <c r="AG15" s="20">
        <f t="shared" si="5"/>
        <v>1.2969194269498781E-2</v>
      </c>
      <c r="AH15" s="19">
        <f t="shared" si="6"/>
        <v>1.2969194269498781E-2</v>
      </c>
      <c r="AM15" s="21">
        <f t="shared" si="7"/>
        <v>34.6017550030802</v>
      </c>
      <c r="AN15" s="21">
        <f t="shared" si="8"/>
        <v>32.225837223155963</v>
      </c>
      <c r="AO15" s="21">
        <f t="shared" si="9"/>
        <v>30.842741001603031</v>
      </c>
      <c r="AP15" s="21">
        <f t="shared" si="10"/>
        <v>40.162430557459288</v>
      </c>
      <c r="AQ15" s="21">
        <f t="shared" si="11"/>
        <v>37.083118184158934</v>
      </c>
      <c r="AR15" s="21">
        <f t="shared" si="12"/>
        <v>38.583117326732179</v>
      </c>
      <c r="AS15" s="21">
        <f t="shared" si="13"/>
        <v>29.224527660062279</v>
      </c>
      <c r="AT15" s="21">
        <f t="shared" si="14"/>
        <v>27.855024851643066</v>
      </c>
      <c r="AU15" s="21">
        <f t="shared" si="15"/>
        <v>41.6773183938854</v>
      </c>
      <c r="AV15" s="23">
        <f t="shared" si="16"/>
        <v>1.6546349810160119</v>
      </c>
    </row>
    <row r="16" spans="4:48" ht="14" customHeight="1">
      <c r="D16" s="16" t="s">
        <v>73</v>
      </c>
      <c r="E16" s="17">
        <v>-29.954299899999999</v>
      </c>
      <c r="F16" s="17">
        <v>-70.175399799999994</v>
      </c>
      <c r="G16" s="18">
        <v>1924</v>
      </c>
      <c r="H16" s="18">
        <v>100</v>
      </c>
      <c r="I16" s="18">
        <v>4</v>
      </c>
      <c r="J16" s="19">
        <v>-2.24531645819228</v>
      </c>
      <c r="K16" s="19">
        <v>3.2436027272867853E-2</v>
      </c>
      <c r="L16" s="19">
        <v>-11.0738428899111</v>
      </c>
      <c r="M16" s="19">
        <v>7.4067079862262963E-2</v>
      </c>
      <c r="N16" s="19">
        <v>-6.7393376048100597</v>
      </c>
      <c r="O16" s="20">
        <v>0.59325000000000006</v>
      </c>
      <c r="P16" s="20">
        <v>1.3900825007798151E-2</v>
      </c>
      <c r="Q16" s="21">
        <f t="shared" si="17"/>
        <v>35.09448536283378</v>
      </c>
      <c r="R16" s="21">
        <f t="shared" si="18"/>
        <v>5.470330562924409</v>
      </c>
      <c r="S16" s="21">
        <f t="shared" si="0"/>
        <v>31.687514789061083</v>
      </c>
      <c r="T16" s="18"/>
      <c r="U16" s="18"/>
      <c r="V16" s="18"/>
      <c r="Z16" s="19">
        <f>STDEV('[1]Supplemental Table 2'!F84:F87)/SQRT('Table 2.2'!$I16)</f>
        <v>1.2861875110023341E-2</v>
      </c>
      <c r="AA16" s="19">
        <f t="shared" si="1"/>
        <v>3.2436027272867853E-2</v>
      </c>
      <c r="AB16" s="19">
        <f t="shared" si="2"/>
        <v>3.2436027272867853E-2</v>
      </c>
      <c r="AC16" s="19">
        <f>STDEV('[1]Supplemental Table 2'!H84:H87)/SQRT('Table 2.2'!$I16)</f>
        <v>5.8401049997607445E-2</v>
      </c>
      <c r="AD16" s="19">
        <f t="shared" si="3"/>
        <v>7.4067079862262963E-2</v>
      </c>
      <c r="AE16" s="19">
        <f t="shared" si="4"/>
        <v>7.4067079862262963E-2</v>
      </c>
      <c r="AF16" s="20">
        <f>STDEV('[1]Supplemental Table 2'!J84:J87)/SQRT('Table 2.2'!$I16)</f>
        <v>5.6717105003693423E-3</v>
      </c>
      <c r="AG16" s="20">
        <f t="shared" si="5"/>
        <v>1.4500000000000001E-2</v>
      </c>
      <c r="AH16" s="19">
        <f t="shared" si="6"/>
        <v>1.4500000000000001E-2</v>
      </c>
      <c r="AM16" s="21">
        <f t="shared" si="7"/>
        <v>35.09448536283378</v>
      </c>
      <c r="AN16" s="21">
        <f t="shared" si="8"/>
        <v>32.168478345764811</v>
      </c>
      <c r="AO16" s="21">
        <f t="shared" si="9"/>
        <v>30.78615781831877</v>
      </c>
      <c r="AP16" s="21">
        <f t="shared" si="10"/>
        <v>41.257321394116957</v>
      </c>
      <c r="AQ16" s="21">
        <f t="shared" si="11"/>
        <v>38.167248161776513</v>
      </c>
      <c r="AR16" s="21">
        <f t="shared" si="12"/>
        <v>39.683104955065005</v>
      </c>
      <c r="AS16" s="21">
        <f t="shared" si="13"/>
        <v>29.167732519962215</v>
      </c>
      <c r="AT16" s="21">
        <f t="shared" si="14"/>
        <v>27.798997781935554</v>
      </c>
      <c r="AU16" s="21">
        <f t="shared" si="15"/>
        <v>42.788224281152793</v>
      </c>
      <c r="AV16" s="23">
        <f t="shared" si="16"/>
        <v>1.8371930536998555</v>
      </c>
    </row>
    <row r="17" spans="4:48" ht="14" customHeight="1">
      <c r="D17" s="16" t="s">
        <v>74</v>
      </c>
      <c r="E17" s="17">
        <v>-29.974700899999998</v>
      </c>
      <c r="F17" s="17">
        <v>-70.098396300000005</v>
      </c>
      <c r="G17" s="18">
        <v>2100</v>
      </c>
      <c r="H17" s="18">
        <v>50</v>
      </c>
      <c r="I17" s="18">
        <v>3</v>
      </c>
      <c r="J17" s="19">
        <v>0.244727010025689</v>
      </c>
      <c r="K17" s="19">
        <v>3.74538981548646E-2</v>
      </c>
      <c r="L17" s="19">
        <v>-11.4899514912637</v>
      </c>
      <c r="M17" s="19">
        <v>8.5525296993134062E-2</v>
      </c>
      <c r="N17" s="19">
        <v>-7.8798677060116997</v>
      </c>
      <c r="O17" s="20">
        <v>0.60387999999999997</v>
      </c>
      <c r="P17" s="20">
        <v>1.6051290120420291E-2</v>
      </c>
      <c r="Q17" s="21">
        <f t="shared" si="17"/>
        <v>31.321347887897616</v>
      </c>
      <c r="R17" s="21">
        <f t="shared" si="18"/>
        <v>6.0978744518908972</v>
      </c>
      <c r="S17" s="21">
        <f t="shared" si="0"/>
        <v>29.010412122779712</v>
      </c>
      <c r="U17" s="18"/>
      <c r="V17" s="18"/>
      <c r="Z17" s="19">
        <f>STDEV('[1]Supplemental Table 2'!F88:F90)/SQRT('Table 2.2'!$I17)</f>
        <v>9.4052926246587214E-3</v>
      </c>
      <c r="AA17" s="19">
        <f t="shared" si="1"/>
        <v>3.74538981548646E-2</v>
      </c>
      <c r="AB17" s="19">
        <f t="shared" si="2"/>
        <v>3.74538981548646E-2</v>
      </c>
      <c r="AC17" s="19">
        <f>STDEV('[1]Supplemental Table 2'!H88:H90)/SQRT('Table 2.2'!$I17)</f>
        <v>6.7317308688533986E-2</v>
      </c>
      <c r="AD17" s="19">
        <f t="shared" si="3"/>
        <v>8.5525296993134062E-2</v>
      </c>
      <c r="AE17" s="19">
        <f t="shared" si="4"/>
        <v>8.5525296993134062E-2</v>
      </c>
      <c r="AF17" s="20">
        <f>STDEV('[1]Supplemental Table 2'!J88:J90)/SQRT('Table 2.2'!$I17)</f>
        <v>3.3352261292652042E-3</v>
      </c>
      <c r="AG17" s="20">
        <f t="shared" si="5"/>
        <v>1.674315780649915E-2</v>
      </c>
      <c r="AH17" s="19">
        <f t="shared" si="6"/>
        <v>1.674315780649915E-2</v>
      </c>
      <c r="AM17" s="21">
        <f t="shared" si="7"/>
        <v>31.321347887897616</v>
      </c>
      <c r="AN17" s="21">
        <f t="shared" si="8"/>
        <v>27.785590046352922</v>
      </c>
      <c r="AO17" s="21">
        <f t="shared" si="9"/>
        <v>26.461693345829872</v>
      </c>
      <c r="AP17" s="21">
        <f t="shared" si="10"/>
        <v>38.118394388719651</v>
      </c>
      <c r="AQ17" s="21">
        <f t="shared" si="11"/>
        <v>35.059171310487045</v>
      </c>
      <c r="AR17" s="21">
        <f t="shared" si="12"/>
        <v>36.529864843237817</v>
      </c>
      <c r="AS17" s="21">
        <f t="shared" si="13"/>
        <v>24.82792033517228</v>
      </c>
      <c r="AT17" s="21">
        <f t="shared" si="14"/>
        <v>23.51703522018903</v>
      </c>
      <c r="AU17" s="21">
        <f t="shared" si="15"/>
        <v>39.603685733655141</v>
      </c>
      <c r="AV17" s="23">
        <f t="shared" si="16"/>
        <v>2.0237799896008606</v>
      </c>
    </row>
    <row r="18" spans="4:48" ht="14" customHeight="1">
      <c r="D18" s="16" t="s">
        <v>75</v>
      </c>
      <c r="E18" s="17">
        <v>-30.0532</v>
      </c>
      <c r="F18" s="17">
        <v>-70.095399999999998</v>
      </c>
      <c r="G18" s="18">
        <v>2300</v>
      </c>
      <c r="H18" s="18">
        <v>50</v>
      </c>
      <c r="I18" s="18">
        <v>3</v>
      </c>
      <c r="J18" s="19">
        <v>0.240164745053146</v>
      </c>
      <c r="K18" s="19">
        <v>3.74538981548646E-2</v>
      </c>
      <c r="L18" s="19">
        <v>-13.4234648042763</v>
      </c>
      <c r="M18" s="19">
        <v>8.5525296993134062E-2</v>
      </c>
      <c r="N18" s="19">
        <v>-10.8251431843874</v>
      </c>
      <c r="O18" s="20">
        <v>0.61902000000000001</v>
      </c>
      <c r="P18" s="20">
        <v>1.6051290120420291E-2</v>
      </c>
      <c r="Q18" s="21">
        <f t="shared" si="17"/>
        <v>26.178925108884926</v>
      </c>
      <c r="R18" s="21">
        <f t="shared" si="18"/>
        <v>25.345557229155265</v>
      </c>
      <c r="S18" s="21">
        <f t="shared" si="0"/>
        <v>25.316434375858364</v>
      </c>
      <c r="U18" s="18"/>
      <c r="V18" s="18"/>
      <c r="Z18" s="19">
        <f>STDEV('[1]Supplemental Table 2'!F91:F96)/SQRT('Table 2.2'!$I18)</f>
        <v>7.5965002288679764E-2</v>
      </c>
      <c r="AA18" s="19">
        <f t="shared" si="1"/>
        <v>3.74538981548646E-2</v>
      </c>
      <c r="AB18" s="19">
        <f t="shared" si="2"/>
        <v>7.5965002288679764E-2</v>
      </c>
      <c r="AC18" s="19">
        <f>STDEV('[1]Supplemental Table 2'!H91:H96)/SQRT('Table 2.2'!$I18)</f>
        <v>4.244884935629254</v>
      </c>
      <c r="AD18" s="19">
        <f t="shared" si="3"/>
        <v>8.5525296993134062E-2</v>
      </c>
      <c r="AE18" s="19">
        <f t="shared" si="4"/>
        <v>4.244884935629254</v>
      </c>
      <c r="AF18" s="20">
        <f>STDEV('[1]Supplemental Table 2'!J91:J96)/SQRT('Table 2.2'!$I18)</f>
        <v>0.19580065497847551</v>
      </c>
      <c r="AG18" s="20">
        <f t="shared" si="5"/>
        <v>1.674315780649915E-2</v>
      </c>
      <c r="AH18" s="19">
        <f t="shared" si="6"/>
        <v>0.19580065497847551</v>
      </c>
      <c r="AM18" s="21">
        <f t="shared" si="7"/>
        <v>26.178925108884926</v>
      </c>
      <c r="AN18" s="21">
        <f t="shared" si="8"/>
        <v>-21.494927540153611</v>
      </c>
      <c r="AO18" s="21">
        <f t="shared" si="9"/>
        <v>-22.270660153642751</v>
      </c>
      <c r="AP18" s="21">
        <f t="shared" si="10"/>
        <v>124.83551549418979</v>
      </c>
      <c r="AQ18" s="21">
        <f t="shared" si="11"/>
        <v>120.92401501501922</v>
      </c>
      <c r="AR18" s="21">
        <f t="shared" si="12"/>
        <v>124.01218250081212</v>
      </c>
      <c r="AS18" s="21">
        <f t="shared" si="13"/>
        <v>-23.968256086520654</v>
      </c>
      <c r="AT18" s="21">
        <f t="shared" si="14"/>
        <v>-24.736364607244496</v>
      </c>
      <c r="AU18" s="21">
        <f t="shared" si="15"/>
        <v>127.95433551767911</v>
      </c>
      <c r="AV18" s="23">
        <f t="shared" si="16"/>
        <v>24.750364511039354</v>
      </c>
    </row>
    <row r="19" spans="4:48" ht="14" customHeight="1">
      <c r="D19" s="16" t="s">
        <v>76</v>
      </c>
      <c r="E19" s="17">
        <v>-30.1371994</v>
      </c>
      <c r="F19" s="17">
        <v>-70.062400800000006</v>
      </c>
      <c r="G19" s="18">
        <v>2700</v>
      </c>
      <c r="H19" s="18">
        <v>60</v>
      </c>
      <c r="I19" s="18">
        <v>4</v>
      </c>
      <c r="J19" s="19">
        <v>2.8782112496218502</v>
      </c>
      <c r="K19" s="19">
        <v>3.2436027272867853E-2</v>
      </c>
      <c r="L19" s="19">
        <v>-12.6473083060708</v>
      </c>
      <c r="M19" s="19">
        <v>7.4067079862262963E-2</v>
      </c>
      <c r="N19" s="19">
        <v>-9.4598042640270705</v>
      </c>
      <c r="O19" s="20">
        <v>0.61022500000000002</v>
      </c>
      <c r="P19" s="20">
        <v>1.3900825007798151E-2</v>
      </c>
      <c r="Q19" s="21">
        <f t="shared" si="17"/>
        <v>29.134157888074128</v>
      </c>
      <c r="R19" s="21">
        <f t="shared" si="18"/>
        <v>5.1564527305269907</v>
      </c>
      <c r="S19" s="21">
        <f t="shared" si="0"/>
        <v>27.445688456974096</v>
      </c>
      <c r="U19" s="18"/>
      <c r="V19" s="18"/>
      <c r="Z19" s="19">
        <f>STDEV('[1]Supplemental Table 2'!F106:F109)/SQRT('Table 2.2'!$I19)</f>
        <v>1.147901346991686E-2</v>
      </c>
      <c r="AA19" s="19">
        <f t="shared" si="1"/>
        <v>3.2436027272867853E-2</v>
      </c>
      <c r="AB19" s="19">
        <f t="shared" si="2"/>
        <v>3.2436027272867853E-2</v>
      </c>
      <c r="AC19" s="19">
        <f>STDEV('[1]Supplemental Table 2'!H106:H109)/SQRT('Table 2.2'!$I19)</f>
        <v>3.005799860194126E-2</v>
      </c>
      <c r="AD19" s="19">
        <f t="shared" si="3"/>
        <v>7.4067079862262963E-2</v>
      </c>
      <c r="AE19" s="19">
        <f t="shared" si="4"/>
        <v>7.4067079862262963E-2</v>
      </c>
      <c r="AF19" s="20">
        <f>STDEV('[1]Supplemental Table 2'!J106:J109)/SQRT('Table 2.2'!$I19)</f>
        <v>7.6440570597905181E-3</v>
      </c>
      <c r="AG19" s="20">
        <f t="shared" si="5"/>
        <v>1.4500000000000001E-2</v>
      </c>
      <c r="AH19" s="19">
        <f t="shared" si="6"/>
        <v>1.4500000000000001E-2</v>
      </c>
      <c r="AM19" s="21">
        <f t="shared" si="7"/>
        <v>29.134157888074128</v>
      </c>
      <c r="AN19" s="21">
        <f t="shared" si="8"/>
        <v>26.428213926275419</v>
      </c>
      <c r="AO19" s="21">
        <f t="shared" si="9"/>
        <v>25.122073468670976</v>
      </c>
      <c r="AP19" s="21">
        <f t="shared" si="10"/>
        <v>34.999604147383252</v>
      </c>
      <c r="AQ19" s="21">
        <f t="shared" si="11"/>
        <v>31.971033314140698</v>
      </c>
      <c r="AR19" s="21">
        <f t="shared" si="12"/>
        <v>33.397757013891464</v>
      </c>
      <c r="AS19" s="21">
        <f t="shared" si="13"/>
        <v>23.483884844684098</v>
      </c>
      <c r="AT19" s="21">
        <f t="shared" si="14"/>
        <v>22.19058145985457</v>
      </c>
      <c r="AU19" s="21">
        <f t="shared" si="15"/>
        <v>36.440489223481052</v>
      </c>
      <c r="AV19" s="23">
        <f t="shared" si="16"/>
        <v>1.7379241705247381</v>
      </c>
    </row>
    <row r="20" spans="4:48" ht="14" customHeight="1">
      <c r="D20" s="16" t="s">
        <v>77</v>
      </c>
      <c r="E20" s="17">
        <v>-30.1371994</v>
      </c>
      <c r="F20" s="17">
        <v>-70.062400800000006</v>
      </c>
      <c r="G20" s="18">
        <v>2700</v>
      </c>
      <c r="H20" s="18">
        <v>80</v>
      </c>
      <c r="I20" s="18">
        <v>5</v>
      </c>
      <c r="J20" s="19">
        <v>2.4532811642987702</v>
      </c>
      <c r="K20" s="19">
        <v>2.9011664760867854E-2</v>
      </c>
      <c r="L20" s="19">
        <v>-13.474235090423701</v>
      </c>
      <c r="M20" s="19">
        <v>7.2026406740227519E-2</v>
      </c>
      <c r="N20" s="19">
        <v>-11.526847834221799</v>
      </c>
      <c r="O20" s="20">
        <v>0.62903200000000004</v>
      </c>
      <c r="P20" s="20">
        <v>1.2433275864306283E-2</v>
      </c>
      <c r="Q20" s="21">
        <f t="shared" si="17"/>
        <v>22.918009471881135</v>
      </c>
      <c r="R20" s="21">
        <f t="shared" si="18"/>
        <v>4.3284142514060386</v>
      </c>
      <c r="S20" s="21">
        <f t="shared" si="0"/>
        <v>22.946762861889908</v>
      </c>
      <c r="T20" s="18"/>
      <c r="U20" s="18"/>
      <c r="V20" s="18"/>
      <c r="Z20" s="19">
        <f>STDEV('[1]Supplemental Table 2'!F110:F114)/SQRT('Table 2.2'!$I20)</f>
        <v>2.6707762739461648E-2</v>
      </c>
      <c r="AA20" s="19">
        <f t="shared" si="1"/>
        <v>2.9011664760867854E-2</v>
      </c>
      <c r="AB20" s="19">
        <f t="shared" si="2"/>
        <v>2.9011664760867854E-2</v>
      </c>
      <c r="AC20" s="19">
        <f>STDEV('[1]Supplemental Table 2'!H110:H114)/SQRT('Table 2.2'!$I20)</f>
        <v>7.2026406740227519E-2</v>
      </c>
      <c r="AD20" s="19">
        <f t="shared" si="3"/>
        <v>6.6247610186770292E-2</v>
      </c>
      <c r="AE20" s="19">
        <f t="shared" si="4"/>
        <v>7.2026406740227519E-2</v>
      </c>
      <c r="AF20" s="20">
        <f>STDEV('[1]Supplemental Table 2'!J110:J114)/SQRT('Table 2.2'!$I20)</f>
        <v>7.422328745077247E-3</v>
      </c>
      <c r="AG20" s="20">
        <f t="shared" si="5"/>
        <v>1.2969194269498781E-2</v>
      </c>
      <c r="AH20" s="19">
        <f t="shared" si="6"/>
        <v>1.2969194269498781E-2</v>
      </c>
      <c r="AM20" s="21">
        <f t="shared" si="7"/>
        <v>22.918009471881135</v>
      </c>
      <c r="AN20" s="21">
        <f t="shared" si="8"/>
        <v>20.906331821781748</v>
      </c>
      <c r="AO20" s="21">
        <f t="shared" si="9"/>
        <v>19.670798651169491</v>
      </c>
      <c r="AP20" s="21">
        <f t="shared" si="10"/>
        <v>27.972457086890927</v>
      </c>
      <c r="AQ20" s="21">
        <f t="shared" si="11"/>
        <v>25.012950800030694</v>
      </c>
      <c r="AR20" s="21">
        <f t="shared" si="12"/>
        <v>26.343855436002002</v>
      </c>
      <c r="AS20" s="21">
        <f t="shared" si="13"/>
        <v>18.016273168778298</v>
      </c>
      <c r="AT20" s="21">
        <f t="shared" si="14"/>
        <v>16.792883124990283</v>
      </c>
      <c r="AU20" s="21">
        <f t="shared" si="15"/>
        <v>29.316572018195075</v>
      </c>
      <c r="AV20" s="23">
        <f t="shared" si="16"/>
        <v>1.4846298587575746</v>
      </c>
    </row>
    <row r="21" spans="4:48" ht="14" customHeight="1">
      <c r="D21" s="16" t="s">
        <v>78</v>
      </c>
      <c r="E21" s="17">
        <v>-30.1371994</v>
      </c>
      <c r="F21" s="17">
        <v>-70.062400800000006</v>
      </c>
      <c r="G21" s="18">
        <v>2700</v>
      </c>
      <c r="H21" s="18">
        <v>100</v>
      </c>
      <c r="I21" s="18">
        <v>3</v>
      </c>
      <c r="J21" s="19">
        <v>2.4648255846392901</v>
      </c>
      <c r="K21" s="19">
        <v>3.74538981548646E-2</v>
      </c>
      <c r="L21" s="19">
        <v>-13.470304129419</v>
      </c>
      <c r="M21" s="19">
        <v>8.5525296993134062E-2</v>
      </c>
      <c r="N21" s="19">
        <v>-9.9844522948305094</v>
      </c>
      <c r="O21" s="20">
        <v>0.60562000000000005</v>
      </c>
      <c r="P21" s="20">
        <v>1.6051290120420291E-2</v>
      </c>
      <c r="Q21" s="21">
        <f t="shared" si="17"/>
        <v>30.716830768471539</v>
      </c>
      <c r="R21" s="21">
        <f t="shared" si="18"/>
        <v>6.061173246284671</v>
      </c>
      <c r="S21" s="21">
        <f t="shared" si="0"/>
        <v>28.578885258717833</v>
      </c>
      <c r="T21" s="18"/>
      <c r="U21" s="18"/>
      <c r="V21" s="18"/>
      <c r="Z21" s="19">
        <f>STDEV('[1]Supplemental Table 2'!F118:F120)/SQRT('Table 2.2'!$I21)</f>
        <v>1.2898631661881441E-2</v>
      </c>
      <c r="AA21" s="19">
        <f t="shared" si="1"/>
        <v>3.74538981548646E-2</v>
      </c>
      <c r="AB21" s="19">
        <f t="shared" si="2"/>
        <v>3.74538981548646E-2</v>
      </c>
      <c r="AC21" s="19">
        <f>STDEV('[1]Supplemental Table 2'!H118:H120)/SQRT('Table 2.2'!$I21)</f>
        <v>5.4866955309935614E-2</v>
      </c>
      <c r="AD21" s="19">
        <f t="shared" si="3"/>
        <v>8.5525296993134062E-2</v>
      </c>
      <c r="AE21" s="19">
        <f t="shared" si="4"/>
        <v>8.5525296993134062E-2</v>
      </c>
      <c r="AF21" s="20">
        <f>STDEV('[1]Supplemental Table 2'!J118:J120)/SQRT('Table 2.2'!$I21)</f>
        <v>2.4840893703729754E-3</v>
      </c>
      <c r="AG21" s="20">
        <f t="shared" si="5"/>
        <v>1.674315780649915E-2</v>
      </c>
      <c r="AH21" s="19">
        <f t="shared" si="6"/>
        <v>1.674315780649915E-2</v>
      </c>
      <c r="AM21" s="21">
        <f t="shared" si="7"/>
        <v>30.716830768471539</v>
      </c>
      <c r="AN21" s="21">
        <f t="shared" si="8"/>
        <v>27.20754206996213</v>
      </c>
      <c r="AO21" s="21">
        <f t="shared" si="9"/>
        <v>25.891226402116615</v>
      </c>
      <c r="AP21" s="21">
        <f t="shared" si="10"/>
        <v>37.478864322917161</v>
      </c>
      <c r="AQ21" s="21">
        <f t="shared" si="11"/>
        <v>34.42592670498766</v>
      </c>
      <c r="AR21" s="21">
        <f t="shared" si="12"/>
        <v>35.887530804541655</v>
      </c>
      <c r="AS21" s="21">
        <f t="shared" si="13"/>
        <v>24.255553557841779</v>
      </c>
      <c r="AT21" s="21">
        <f t="shared" si="14"/>
        <v>22.952174967264341</v>
      </c>
      <c r="AU21" s="21">
        <f t="shared" si="15"/>
        <v>38.954976014745569</v>
      </c>
      <c r="AV21" s="23">
        <f t="shared" si="16"/>
        <v>2.0122260463244941</v>
      </c>
    </row>
    <row r="22" spans="4:48" ht="14" customHeight="1">
      <c r="D22" s="16" t="s">
        <v>79</v>
      </c>
      <c r="E22" s="17">
        <v>-30.193899999999999</v>
      </c>
      <c r="F22" s="17">
        <v>-70.045900000000003</v>
      </c>
      <c r="G22" s="18">
        <v>3100</v>
      </c>
      <c r="H22" s="18">
        <v>50</v>
      </c>
      <c r="I22" s="18">
        <v>5</v>
      </c>
      <c r="J22" s="19">
        <v>-4.28815285049272</v>
      </c>
      <c r="K22" s="19">
        <v>3.769157485043878E-2</v>
      </c>
      <c r="L22" s="19">
        <v>-15.2157417154974</v>
      </c>
      <c r="M22" s="19">
        <v>6.6247610186770292E-2</v>
      </c>
      <c r="N22" s="19">
        <v>-9.3113206721195603</v>
      </c>
      <c r="O22" s="20">
        <v>0.57035199999999997</v>
      </c>
      <c r="P22" s="20">
        <v>1.2433275864306283E-2</v>
      </c>
      <c r="Q22" s="21">
        <f t="shared" si="17"/>
        <v>43.723123082431471</v>
      </c>
      <c r="R22" s="21">
        <f t="shared" si="18"/>
        <v>5.3127924506844373</v>
      </c>
      <c r="S22" s="21">
        <f t="shared" si="0"/>
        <v>37.704688974998419</v>
      </c>
      <c r="T22" s="18"/>
      <c r="U22" s="18"/>
      <c r="V22" s="18"/>
      <c r="Z22" s="19">
        <f>STDEV('[1]Supplemental Table 2'!F121:F125)/SQRT('Table 2.2'!$I22)</f>
        <v>3.769157485043878E-2</v>
      </c>
      <c r="AA22" s="19">
        <f t="shared" si="1"/>
        <v>2.9011664760867854E-2</v>
      </c>
      <c r="AB22" s="19">
        <f t="shared" si="2"/>
        <v>3.769157485043878E-2</v>
      </c>
      <c r="AC22" s="19">
        <f>STDEV('[1]Supplemental Table 2'!H121:H125)/SQRT('Table 2.2'!$I22)</f>
        <v>5.3258649470929204E-2</v>
      </c>
      <c r="AD22" s="19">
        <f t="shared" si="3"/>
        <v>6.6247610186770292E-2</v>
      </c>
      <c r="AE22" s="19">
        <f t="shared" si="4"/>
        <v>6.6247610186770292E-2</v>
      </c>
      <c r="AF22" s="20">
        <f>STDEV('[1]Supplemental Table 2'!J121:J125)/SQRT('Table 2.2'!$I22)</f>
        <v>9.1586278448247856E-3</v>
      </c>
      <c r="AG22" s="20">
        <f t="shared" si="5"/>
        <v>1.2969194269498781E-2</v>
      </c>
      <c r="AH22" s="19">
        <f t="shared" si="6"/>
        <v>1.2969194269498781E-2</v>
      </c>
      <c r="AM22" s="21">
        <f t="shared" si="7"/>
        <v>43.723123082431471</v>
      </c>
      <c r="AN22" s="21">
        <f t="shared" si="8"/>
        <v>41.040521479530298</v>
      </c>
      <c r="AO22" s="21">
        <f t="shared" si="9"/>
        <v>39.534763640181836</v>
      </c>
      <c r="AP22" s="21">
        <f t="shared" si="10"/>
        <v>49.70437050763536</v>
      </c>
      <c r="AQ22" s="21">
        <f t="shared" si="11"/>
        <v>46.531277578927131</v>
      </c>
      <c r="AR22" s="21">
        <f t="shared" si="12"/>
        <v>48.173278077935095</v>
      </c>
      <c r="AS22" s="21">
        <f t="shared" si="13"/>
        <v>37.952579010588977</v>
      </c>
      <c r="AT22" s="21">
        <f t="shared" si="14"/>
        <v>36.461620133214751</v>
      </c>
      <c r="AU22" s="21">
        <f t="shared" si="15"/>
        <v>51.362669177783687</v>
      </c>
      <c r="AV22" s="23">
        <f t="shared" si="16"/>
        <v>1.796945882126795</v>
      </c>
    </row>
    <row r="23" spans="4:48" ht="14" customHeight="1">
      <c r="D23" s="16" t="s">
        <v>80</v>
      </c>
      <c r="E23" s="17">
        <v>-30.271499599999999</v>
      </c>
      <c r="F23" s="17">
        <v>-69.973396300000005</v>
      </c>
      <c r="G23" s="18">
        <v>3300</v>
      </c>
      <c r="H23" s="18">
        <v>50</v>
      </c>
      <c r="I23" s="18">
        <v>4</v>
      </c>
      <c r="J23" s="19">
        <v>5.8091672843954196</v>
      </c>
      <c r="K23" s="19">
        <v>3.2436027272867853E-2</v>
      </c>
      <c r="L23" s="19">
        <v>-10.159280243659399</v>
      </c>
      <c r="M23" s="19">
        <v>7.4067079862262963E-2</v>
      </c>
      <c r="N23" s="19">
        <v>-11.9145750205957</v>
      </c>
      <c r="O23" s="20">
        <v>0.68775750000000002</v>
      </c>
      <c r="P23" s="20">
        <v>1.3900825007798151E-2</v>
      </c>
      <c r="Q23" s="21">
        <f t="shared" si="17"/>
        <v>5.7251037735392742</v>
      </c>
      <c r="R23" s="21">
        <f t="shared" si="18"/>
        <v>4.0430825340099084</v>
      </c>
      <c r="S23" s="21">
        <f t="shared" si="0"/>
        <v>10.099761818708714</v>
      </c>
      <c r="T23" s="18"/>
      <c r="U23" s="18"/>
      <c r="V23" s="18"/>
      <c r="Z23" s="19">
        <f>STDEV('[1]Supplemental Table 2'!F126:F129)/SQRT('Table 2.2'!$I23)</f>
        <v>2.7226906873364216E-2</v>
      </c>
      <c r="AA23" s="19">
        <f t="shared" si="1"/>
        <v>3.2436027272867853E-2</v>
      </c>
      <c r="AB23" s="19">
        <f t="shared" si="2"/>
        <v>3.2436027272867853E-2</v>
      </c>
      <c r="AC23" s="19">
        <f>STDEV('[1]Supplemental Table 2'!H126:H129)/SQRT('Table 2.2'!$I23)</f>
        <v>2.5370703429343656E-2</v>
      </c>
      <c r="AD23" s="19">
        <f t="shared" si="3"/>
        <v>7.4067079862262963E-2</v>
      </c>
      <c r="AE23" s="19">
        <f t="shared" si="4"/>
        <v>7.4067079862262963E-2</v>
      </c>
      <c r="AF23" s="20">
        <f>STDEV('[1]Supplemental Table 2'!J126:J129)/SQRT('Table 2.2'!$I23)</f>
        <v>1.2887450210055794E-2</v>
      </c>
      <c r="AG23" s="20">
        <f t="shared" si="5"/>
        <v>1.4500000000000001E-2</v>
      </c>
      <c r="AH23" s="19">
        <f t="shared" si="6"/>
        <v>1.4500000000000001E-2</v>
      </c>
      <c r="AM23" s="21">
        <f t="shared" si="7"/>
        <v>5.7251037735392742</v>
      </c>
      <c r="AN23" s="21">
        <f t="shared" si="8"/>
        <v>3.7947698631259641</v>
      </c>
      <c r="AO23" s="21">
        <f t="shared" si="9"/>
        <v>2.7618864639616163</v>
      </c>
      <c r="AP23" s="21">
        <f t="shared" si="10"/>
        <v>10.524145961087356</v>
      </c>
      <c r="AQ23" s="21">
        <f t="shared" si="11"/>
        <v>7.7361260089610369</v>
      </c>
      <c r="AR23" s="21">
        <f t="shared" si="12"/>
        <v>8.8479837216245869</v>
      </c>
      <c r="AS23" s="21">
        <f t="shared" si="13"/>
        <v>1.0728878904158137</v>
      </c>
      <c r="AT23" s="21">
        <f t="shared" si="14"/>
        <v>5.0155925797355394E-2</v>
      </c>
      <c r="AU23" s="21">
        <f t="shared" si="15"/>
        <v>11.64703975278718</v>
      </c>
      <c r="AV23" s="23">
        <f t="shared" si="16"/>
        <v>1.3854753882551696</v>
      </c>
    </row>
    <row r="24" spans="4:48" ht="14" customHeight="1">
      <c r="D24" s="16" t="s">
        <v>81</v>
      </c>
      <c r="E24" s="17">
        <v>-30.2623997</v>
      </c>
      <c r="F24" s="17">
        <v>-69.941497799999993</v>
      </c>
      <c r="G24" s="18">
        <v>3550</v>
      </c>
      <c r="H24" s="18">
        <v>60</v>
      </c>
      <c r="I24" s="18">
        <v>6</v>
      </c>
      <c r="J24" s="19">
        <v>1.19200098201659</v>
      </c>
      <c r="K24" s="19">
        <v>0.13288422690377688</v>
      </c>
      <c r="L24" s="19">
        <v>-9.8124138825043907</v>
      </c>
      <c r="M24" s="19">
        <v>6.0475517466838546E-2</v>
      </c>
      <c r="N24" s="19">
        <v>-10.781053763054301</v>
      </c>
      <c r="O24" s="20">
        <v>0.67515666666666696</v>
      </c>
      <c r="P24" s="20">
        <v>1.2361487684650979E-2</v>
      </c>
      <c r="Q24" s="21">
        <f t="shared" si="17"/>
        <v>9.1615833700220151</v>
      </c>
      <c r="R24" s="21">
        <f t="shared" si="18"/>
        <v>3.7142570339675216</v>
      </c>
      <c r="S24" s="21">
        <f t="shared" si="0"/>
        <v>12.715343536959381</v>
      </c>
      <c r="T24" s="18" t="s">
        <v>82</v>
      </c>
      <c r="U24" s="18"/>
      <c r="V24" s="18"/>
      <c r="Z24" s="19">
        <f>STDEV('[1]Supplemental Table 2'!F143:F148)/SQRT('Table 2.2'!$I24)</f>
        <v>0.13288422690377688</v>
      </c>
      <c r="AA24" s="19">
        <f t="shared" si="1"/>
        <v>2.6483905367175077E-2</v>
      </c>
      <c r="AB24" s="19">
        <f t="shared" si="2"/>
        <v>0.13288422690377688</v>
      </c>
      <c r="AC24" s="19">
        <f>STDEV('[1]Supplemental Table 2'!H143:H148)/SQRT('Table 2.2'!$I24)</f>
        <v>4.391743414617777E-2</v>
      </c>
      <c r="AD24" s="19">
        <f t="shared" si="3"/>
        <v>6.0475517466838546E-2</v>
      </c>
      <c r="AE24" s="19">
        <f t="shared" si="4"/>
        <v>6.0475517466838546E-2</v>
      </c>
      <c r="AF24" s="20">
        <f>STDEV('[1]Supplemental Table 2'!J143:J148)/SQRT('Table 2.2'!$I24)</f>
        <v>1.2361487684650979E-2</v>
      </c>
      <c r="AG24" s="20">
        <f t="shared" si="5"/>
        <v>1.183920042345203E-2</v>
      </c>
      <c r="AH24" s="19">
        <f t="shared" si="6"/>
        <v>1.2361487684650979E-2</v>
      </c>
      <c r="AM24" s="21">
        <f t="shared" si="7"/>
        <v>9.1615833700220151</v>
      </c>
      <c r="AN24" s="21">
        <f t="shared" si="8"/>
        <v>7.7033902711564792</v>
      </c>
      <c r="AO24" s="21">
        <f t="shared" si="9"/>
        <v>6.6263254651092325</v>
      </c>
      <c r="AP24" s="21">
        <f t="shared" si="10"/>
        <v>13.489680365257016</v>
      </c>
      <c r="AQ24" s="21">
        <f t="shared" si="11"/>
        <v>10.672514404566755</v>
      </c>
      <c r="AR24" s="21">
        <f t="shared" si="12"/>
        <v>11.819751416697272</v>
      </c>
      <c r="AS24" s="21">
        <f t="shared" si="13"/>
        <v>4.9430934064372423</v>
      </c>
      <c r="AT24" s="21">
        <f t="shared" si="14"/>
        <v>3.8766142607743745</v>
      </c>
      <c r="AU24" s="21">
        <f t="shared" si="15"/>
        <v>14.648304624330251</v>
      </c>
      <c r="AV24" s="23">
        <f t="shared" si="16"/>
        <v>1.2496631023697031</v>
      </c>
    </row>
    <row r="25" spans="4:48" ht="14" customHeight="1">
      <c r="D25" s="16" t="s">
        <v>83</v>
      </c>
      <c r="E25" s="17">
        <v>-30.2623997</v>
      </c>
      <c r="F25" s="17">
        <v>-69.941497799999993</v>
      </c>
      <c r="G25" s="18">
        <v>3550</v>
      </c>
      <c r="H25" s="18">
        <v>80</v>
      </c>
      <c r="I25" s="18">
        <v>4</v>
      </c>
      <c r="J25" s="19">
        <v>3.93164803473951</v>
      </c>
      <c r="K25" s="19">
        <v>8.7658591671584796E-2</v>
      </c>
      <c r="L25" s="19">
        <v>-8.89940724165041</v>
      </c>
      <c r="M25" s="19">
        <v>0.1092660325738351</v>
      </c>
      <c r="N25" s="19">
        <v>-9.4313099702297105</v>
      </c>
      <c r="O25" s="20">
        <v>0.66785000000000005</v>
      </c>
      <c r="P25" s="20">
        <v>1.3900825007798151E-2</v>
      </c>
      <c r="Q25" s="21">
        <f t="shared" si="17"/>
        <v>11.213383178499953</v>
      </c>
      <c r="R25" s="21">
        <f t="shared" si="18"/>
        <v>4.2875540151628071</v>
      </c>
      <c r="S25" s="21">
        <f t="shared" si="0"/>
        <v>14.265596199305719</v>
      </c>
      <c r="U25" s="18"/>
      <c r="V25" s="18"/>
      <c r="Z25" s="19">
        <f>STDEV('[1]Supplemental Table 2'!F149:F152)/SQRT('Table 2.2'!$I25)</f>
        <v>8.7658591671584796E-2</v>
      </c>
      <c r="AA25" s="19">
        <f t="shared" si="1"/>
        <v>3.2436027272867853E-2</v>
      </c>
      <c r="AB25" s="19">
        <f t="shared" si="2"/>
        <v>8.7658591671584796E-2</v>
      </c>
      <c r="AC25" s="19">
        <f>STDEV('[1]Supplemental Table 2'!H149:H152)/SQRT('Table 2.2'!$I25)</f>
        <v>0.1092660325738351</v>
      </c>
      <c r="AD25" s="19">
        <f t="shared" si="3"/>
        <v>7.4067079862262963E-2</v>
      </c>
      <c r="AE25" s="19">
        <f t="shared" si="4"/>
        <v>0.1092660325738351</v>
      </c>
      <c r="AF25" s="20">
        <f>STDEV('[1]Supplemental Table 2'!J149:J152)/SQRT('Table 2.2'!$I25)</f>
        <v>7.7959583546005672E-3</v>
      </c>
      <c r="AG25" s="20">
        <f t="shared" si="5"/>
        <v>1.4500000000000001E-2</v>
      </c>
      <c r="AH25" s="19">
        <f t="shared" si="6"/>
        <v>1.4500000000000001E-2</v>
      </c>
      <c r="AM25" s="21">
        <f t="shared" si="7"/>
        <v>11.213383178499953</v>
      </c>
      <c r="AN25" s="21">
        <f t="shared" si="8"/>
        <v>9.1135964805242224</v>
      </c>
      <c r="AO25" s="21">
        <f t="shared" si="9"/>
        <v>8.0202890060313621</v>
      </c>
      <c r="AP25" s="21">
        <f t="shared" si="10"/>
        <v>16.248354870551282</v>
      </c>
      <c r="AQ25" s="21">
        <f t="shared" si="11"/>
        <v>13.404075971753343</v>
      </c>
      <c r="AR25" s="21">
        <f t="shared" si="12"/>
        <v>14.584895132924316</v>
      </c>
      <c r="AS25" s="21">
        <f t="shared" si="13"/>
        <v>6.339439758978699</v>
      </c>
      <c r="AT25" s="21">
        <f t="shared" si="14"/>
        <v>5.2568775818493805</v>
      </c>
      <c r="AU25" s="21">
        <f t="shared" si="15"/>
        <v>17.440894608412748</v>
      </c>
      <c r="AV25" s="23">
        <f t="shared" si="16"/>
        <v>1.4628959501163641</v>
      </c>
    </row>
    <row r="26" spans="4:48" ht="14" customHeight="1">
      <c r="D26" s="16" t="s">
        <v>84</v>
      </c>
      <c r="E26" s="17">
        <v>-30.2623997</v>
      </c>
      <c r="F26" s="17">
        <v>-69.941497799999993</v>
      </c>
      <c r="G26" s="18">
        <v>3550</v>
      </c>
      <c r="H26" s="18">
        <v>100</v>
      </c>
      <c r="I26" s="18">
        <v>4</v>
      </c>
      <c r="J26" s="19">
        <v>0.60533521981569205</v>
      </c>
      <c r="K26" s="19">
        <v>6.3961709510574921E-2</v>
      </c>
      <c r="L26" s="19">
        <v>-11.304295478812101</v>
      </c>
      <c r="M26" s="19">
        <v>9.2833593487206129E-2</v>
      </c>
      <c r="N26" s="19">
        <v>-10.247531223468901</v>
      </c>
      <c r="O26" s="20">
        <v>0.64284750000000002</v>
      </c>
      <c r="P26" s="20">
        <v>1.3900825007798151E-2</v>
      </c>
      <c r="Q26" s="21">
        <f t="shared" si="17"/>
        <v>18.588412648804365</v>
      </c>
      <c r="R26" s="21">
        <f t="shared" si="18"/>
        <v>4.6318221530654284</v>
      </c>
      <c r="S26" s="21">
        <f t="shared" si="0"/>
        <v>19.76764886628041</v>
      </c>
      <c r="U26" s="18"/>
      <c r="V26" s="18"/>
      <c r="Z26" s="19">
        <f>STDEV('[1]Supplemental Table 2'!F153:F156)/SQRT('Table 2.2'!$I26)</f>
        <v>6.3961709510574921E-2</v>
      </c>
      <c r="AA26" s="19">
        <f t="shared" si="1"/>
        <v>3.2436027272867853E-2</v>
      </c>
      <c r="AB26" s="19">
        <f t="shared" si="2"/>
        <v>6.3961709510574921E-2</v>
      </c>
      <c r="AC26" s="19">
        <f>STDEV('[1]Supplemental Table 2'!H153:H156)/SQRT('Table 2.2'!$I26)</f>
        <v>9.2833593487206129E-2</v>
      </c>
      <c r="AD26" s="19">
        <f t="shared" si="3"/>
        <v>7.4067079862262963E-2</v>
      </c>
      <c r="AE26" s="19">
        <f t="shared" si="4"/>
        <v>9.2833593487206129E-2</v>
      </c>
      <c r="AF26" s="20">
        <f>STDEV('[1]Supplemental Table 2'!J153:J156)/SQRT('Table 2.2'!$I26)</f>
        <v>8.740114773273841E-3</v>
      </c>
      <c r="AG26" s="20">
        <f t="shared" si="5"/>
        <v>1.4500000000000001E-2</v>
      </c>
      <c r="AH26" s="19">
        <f t="shared" si="6"/>
        <v>1.4500000000000001E-2</v>
      </c>
      <c r="AM26" s="21">
        <f t="shared" si="7"/>
        <v>18.588412648804365</v>
      </c>
      <c r="AN26" s="21">
        <f t="shared" si="8"/>
        <v>16.24909562888547</v>
      </c>
      <c r="AO26" s="21">
        <f t="shared" si="9"/>
        <v>15.071109389782578</v>
      </c>
      <c r="AP26" s="21">
        <f t="shared" si="10"/>
        <v>23.953824228538792</v>
      </c>
      <c r="AQ26" s="21">
        <f t="shared" si="11"/>
        <v>21.033814063369107</v>
      </c>
      <c r="AR26" s="21">
        <f t="shared" si="12"/>
        <v>22.311914625452914</v>
      </c>
      <c r="AS26" s="21">
        <f t="shared" si="13"/>
        <v>13.404809449730749</v>
      </c>
      <c r="AT26" s="21">
        <f t="shared" si="14"/>
        <v>12.238400751918505</v>
      </c>
      <c r="AU26" s="21">
        <f t="shared" si="15"/>
        <v>25.244610963195612</v>
      </c>
      <c r="AV26" s="23">
        <f t="shared" si="16"/>
        <v>1.5718978775431129</v>
      </c>
    </row>
    <row r="27" spans="4:48" ht="14" customHeight="1">
      <c r="D27" s="16" t="s">
        <v>85</v>
      </c>
      <c r="E27" s="17">
        <v>-30.206399900000001</v>
      </c>
      <c r="F27" s="17">
        <v>-69.916099500000001</v>
      </c>
      <c r="G27" s="18">
        <v>3750</v>
      </c>
      <c r="H27" s="18">
        <v>50</v>
      </c>
      <c r="I27" s="18">
        <v>5</v>
      </c>
      <c r="J27" s="19">
        <v>0.872709760369064</v>
      </c>
      <c r="K27" s="19">
        <v>3.4916124824046268E-2</v>
      </c>
      <c r="L27" s="19">
        <v>-11.5923268190296</v>
      </c>
      <c r="M27" s="19">
        <v>0.11394013377588044</v>
      </c>
      <c r="N27" s="19">
        <v>-13.239537204534701</v>
      </c>
      <c r="O27" s="20">
        <v>0.68588000000000005</v>
      </c>
      <c r="P27" s="20">
        <v>1.2433275864306283E-2</v>
      </c>
      <c r="Q27" s="21">
        <f t="shared" si="17"/>
        <v>6.2291848987172216</v>
      </c>
      <c r="R27" s="21">
        <f t="shared" si="18"/>
        <v>14.639999121316372</v>
      </c>
      <c r="S27" s="21">
        <f t="shared" si="0"/>
        <v>10.484930323777064</v>
      </c>
      <c r="T27" s="18" t="s">
        <v>86</v>
      </c>
      <c r="U27" s="18"/>
      <c r="V27" s="18"/>
      <c r="Z27" s="19">
        <f>STDEV('[1]Supplemental Table 2'!F157:F164)/SQRT('Table 2.2'!$I27)</f>
        <v>0.19256294291448459</v>
      </c>
      <c r="AA27" s="19">
        <f t="shared" si="1"/>
        <v>2.9011664760867854E-2</v>
      </c>
      <c r="AB27" s="19">
        <f t="shared" si="2"/>
        <v>0.19256294291448459</v>
      </c>
      <c r="AC27" s="19">
        <f>STDEV('[1]Supplemental Table 2'!H157:H164)/SQRT('Table 2.2'!$I27)</f>
        <v>2.5313632129779777</v>
      </c>
      <c r="AD27" s="19">
        <f t="shared" si="3"/>
        <v>6.6247610186770292E-2</v>
      </c>
      <c r="AE27" s="19">
        <f t="shared" si="4"/>
        <v>2.5313632129779777</v>
      </c>
      <c r="AF27" s="20">
        <f>STDEV('[1]Supplemental Table 2'!J157:J164)/SQRT('Table 2.2'!$I27)</f>
        <v>0.1497753046813157</v>
      </c>
      <c r="AG27" s="20">
        <f t="shared" si="5"/>
        <v>1.2969194269498781E-2</v>
      </c>
      <c r="AH27" s="19">
        <f t="shared" si="6"/>
        <v>0.1497753046813157</v>
      </c>
      <c r="AM27" s="21">
        <f t="shared" si="7"/>
        <v>6.2291848987172216</v>
      </c>
      <c r="AN27" s="21">
        <f t="shared" si="8"/>
        <v>-25.458567761171537</v>
      </c>
      <c r="AO27" s="21">
        <f t="shared" si="9"/>
        <v>-26.198327406703186</v>
      </c>
      <c r="AP27" s="21">
        <f t="shared" si="10"/>
        <v>58.831153352847309</v>
      </c>
      <c r="AQ27" s="21">
        <f t="shared" si="11"/>
        <v>55.568360135855926</v>
      </c>
      <c r="AR27" s="21">
        <f t="shared" si="12"/>
        <v>57.354377992873367</v>
      </c>
      <c r="AS27" s="21">
        <f t="shared" si="13"/>
        <v>-27.892940667144188</v>
      </c>
      <c r="AT27" s="21">
        <f t="shared" si="14"/>
        <v>-28.625429771172918</v>
      </c>
      <c r="AU27" s="21">
        <f t="shared" si="15"/>
        <v>60.634898868724065</v>
      </c>
      <c r="AV27" s="23">
        <f t="shared" si="16"/>
        <v>14.237664782463446</v>
      </c>
    </row>
    <row r="28" spans="4:48" ht="14" customHeight="1">
      <c r="D28" s="16" t="s">
        <v>87</v>
      </c>
      <c r="E28" s="17">
        <v>-30.1637001</v>
      </c>
      <c r="F28" s="17">
        <v>-69.861999499999996</v>
      </c>
      <c r="G28" s="18">
        <v>4200</v>
      </c>
      <c r="H28" s="18">
        <v>50</v>
      </c>
      <c r="I28" s="18">
        <v>4</v>
      </c>
      <c r="J28" s="19">
        <v>6.8711005471001396</v>
      </c>
      <c r="K28" s="19">
        <v>4.0310420130377569E-2</v>
      </c>
      <c r="L28" s="19">
        <v>-4.5952014895449897</v>
      </c>
      <c r="M28" s="19">
        <v>7.4067079862262963E-2</v>
      </c>
      <c r="N28" s="19">
        <v>-6.4688820002013498</v>
      </c>
      <c r="O28" s="20">
        <v>0.68928999999999996</v>
      </c>
      <c r="P28" s="20">
        <v>1.3900825007798151E-2</v>
      </c>
      <c r="Q28" s="21">
        <f t="shared" si="17"/>
        <v>5.3156664318599383</v>
      </c>
      <c r="R28" s="21">
        <f t="shared" si="18"/>
        <v>4.0252384310947429</v>
      </c>
      <c r="S28" s="21">
        <f t="shared" si="0"/>
        <v>9.786530410252908</v>
      </c>
      <c r="T28" s="18" t="s">
        <v>88</v>
      </c>
      <c r="U28" s="18"/>
      <c r="V28" s="18"/>
      <c r="Z28" s="19">
        <f>STDEV('[1]Supplemental Table 2'!F165:F168)/SQRT('Table 2.2'!$I28)</f>
        <v>4.0310420130377569E-2</v>
      </c>
      <c r="AA28" s="19">
        <f t="shared" si="1"/>
        <v>3.2436027272867853E-2</v>
      </c>
      <c r="AB28" s="19">
        <f t="shared" si="2"/>
        <v>4.0310420130377569E-2</v>
      </c>
      <c r="AC28" s="19">
        <f>STDEV('[1]Supplemental Table 2'!H165:H168)/SQRT('Table 2.2'!$I28)</f>
        <v>5.7304324411106472E-2</v>
      </c>
      <c r="AD28" s="19">
        <f t="shared" si="3"/>
        <v>7.4067079862262963E-2</v>
      </c>
      <c r="AE28" s="19">
        <f t="shared" si="4"/>
        <v>7.4067079862262963E-2</v>
      </c>
      <c r="AF28" s="20">
        <f>STDEV('[1]Supplemental Table 2'!J165:J168)/SQRT('Table 2.2'!$I28)</f>
        <v>4.1382021055848114E-3</v>
      </c>
      <c r="AG28" s="20">
        <f t="shared" si="5"/>
        <v>1.4500000000000001E-2</v>
      </c>
      <c r="AH28" s="19">
        <f t="shared" si="6"/>
        <v>1.4500000000000001E-2</v>
      </c>
      <c r="AM28" s="21">
        <f t="shared" si="7"/>
        <v>5.3156664318599383</v>
      </c>
      <c r="AN28" s="21">
        <f t="shared" si="8"/>
        <v>3.397677218958961</v>
      </c>
      <c r="AO28" s="21">
        <f t="shared" si="9"/>
        <v>2.3692139332982265</v>
      </c>
      <c r="AP28" s="21">
        <f t="shared" si="10"/>
        <v>10.0974429697132</v>
      </c>
      <c r="AQ28" s="21">
        <f t="shared" si="11"/>
        <v>7.3136167605504738</v>
      </c>
      <c r="AR28" s="21">
        <f t="shared" si="12"/>
        <v>8.4204448613932072</v>
      </c>
      <c r="AS28" s="21">
        <f t="shared" si="13"/>
        <v>0.67969797136686338</v>
      </c>
      <c r="AT28" s="21">
        <f t="shared" si="14"/>
        <v>-0.33865732172108665</v>
      </c>
      <c r="AU28" s="21">
        <f t="shared" si="15"/>
        <v>11.215257226663255</v>
      </c>
      <c r="AV28" s="23">
        <f t="shared" si="16"/>
        <v>1.3798241025793028</v>
      </c>
    </row>
    <row r="29" spans="4:48" ht="14" customHeight="1">
      <c r="D29" s="16" t="s">
        <v>89</v>
      </c>
      <c r="E29" s="17">
        <v>-30.1382008</v>
      </c>
      <c r="F29" s="17">
        <v>-69.829803499999997</v>
      </c>
      <c r="G29" s="18">
        <v>4500</v>
      </c>
      <c r="H29" s="18">
        <v>50</v>
      </c>
      <c r="I29" s="18">
        <v>6</v>
      </c>
      <c r="J29" s="19">
        <v>9.1219843550090598</v>
      </c>
      <c r="K29" s="19">
        <v>5.0881155511761346E-2</v>
      </c>
      <c r="L29" s="19">
        <v>-9.1717327547536698</v>
      </c>
      <c r="M29" s="19">
        <v>6.0475517466838546E-2</v>
      </c>
      <c r="N29" s="19">
        <v>-12.669631611355101</v>
      </c>
      <c r="O29" s="20">
        <v>0.71659499999999998</v>
      </c>
      <c r="P29" s="20">
        <v>1.1560247330110783E-2</v>
      </c>
      <c r="Q29" s="21">
        <f t="shared" si="17"/>
        <v>-1.6898247730772482</v>
      </c>
      <c r="R29" s="21">
        <f t="shared" si="18"/>
        <v>3.0971135518573445</v>
      </c>
      <c r="S29" s="21">
        <f t="shared" si="0"/>
        <v>4.3742063700450444</v>
      </c>
      <c r="T29" s="18"/>
      <c r="U29" s="18"/>
      <c r="V29" s="18"/>
      <c r="Z29" s="19">
        <f>STDEV('[1]Supplemental Table 2'!F169:F174)/SQRT('Table 2.2'!$I29)</f>
        <v>5.0881155511761346E-2</v>
      </c>
      <c r="AA29" s="19">
        <f t="shared" si="1"/>
        <v>2.6483905367175077E-2</v>
      </c>
      <c r="AB29" s="19">
        <f t="shared" si="2"/>
        <v>5.0881155511761346E-2</v>
      </c>
      <c r="AC29" s="19">
        <f>STDEV('[1]Supplemental Table 2'!H169:H174)/SQRT('Table 2.2'!$I29)</f>
        <v>2.8661134528449018E-2</v>
      </c>
      <c r="AD29" s="19">
        <f t="shared" si="3"/>
        <v>6.0475517466838546E-2</v>
      </c>
      <c r="AE29" s="19">
        <f t="shared" si="4"/>
        <v>6.0475517466838546E-2</v>
      </c>
      <c r="AF29" s="20">
        <f>STDEV('[1]Supplemental Table 2'!J169:J174)/SQRT('Table 2.2'!$I29)</f>
        <v>1.1560247330110783E-2</v>
      </c>
      <c r="AG29" s="20">
        <f t="shared" si="5"/>
        <v>1.183920042345203E-2</v>
      </c>
      <c r="AH29" s="19">
        <f t="shared" si="6"/>
        <v>1.183920042345203E-2</v>
      </c>
      <c r="AM29" s="21">
        <f t="shared" si="7"/>
        <v>-1.6898247730772482</v>
      </c>
      <c r="AN29" s="21">
        <f t="shared" si="8"/>
        <v>-2.7621655513619316</v>
      </c>
      <c r="AO29" s="21">
        <f t="shared" si="9"/>
        <v>-3.7236600356304734</v>
      </c>
      <c r="AP29" s="21">
        <f t="shared" si="10"/>
        <v>2.1226065968824628</v>
      </c>
      <c r="AQ29" s="21">
        <f t="shared" si="11"/>
        <v>-0.58284093999395736</v>
      </c>
      <c r="AR29" s="21">
        <f t="shared" si="12"/>
        <v>0.43277213241344725</v>
      </c>
      <c r="AS29" s="21">
        <f t="shared" si="13"/>
        <v>-5.4196043345157818</v>
      </c>
      <c r="AT29" s="21">
        <f t="shared" si="14"/>
        <v>-6.3716490122221785</v>
      </c>
      <c r="AU29" s="21">
        <f t="shared" si="15"/>
        <v>3.1483004431242421</v>
      </c>
      <c r="AV29" s="23">
        <f t="shared" si="16"/>
        <v>1.0850976951354838</v>
      </c>
    </row>
    <row r="30" spans="4:48" ht="14" customHeight="1">
      <c r="D30" s="16" t="s">
        <v>90</v>
      </c>
      <c r="E30" s="17">
        <v>-30.176599499999998</v>
      </c>
      <c r="F30" s="17">
        <v>-69.829498299999997</v>
      </c>
      <c r="G30" s="18">
        <v>4700</v>
      </c>
      <c r="H30" s="18">
        <v>60</v>
      </c>
      <c r="I30" s="18">
        <v>4</v>
      </c>
      <c r="J30" s="19">
        <v>10.028224723358001</v>
      </c>
      <c r="K30" s="19">
        <v>3.3333765310755124E-2</v>
      </c>
      <c r="L30" s="19">
        <v>-4.2015894504422899</v>
      </c>
      <c r="M30" s="19">
        <v>7.4067079862262963E-2</v>
      </c>
      <c r="N30" s="19">
        <v>-4.5919321373854096</v>
      </c>
      <c r="O30" s="20">
        <v>0.66551550000000004</v>
      </c>
      <c r="P30" s="20">
        <v>1.3900825007798151E-2</v>
      </c>
      <c r="Q30" s="21">
        <f t="shared" si="17"/>
        <v>11.878428648889155</v>
      </c>
      <c r="R30" s="21">
        <f t="shared" si="18"/>
        <v>18.257016275577147</v>
      </c>
      <c r="S30" s="21">
        <f t="shared" si="0"/>
        <v>14.766247664756577</v>
      </c>
      <c r="T30" s="18" t="s">
        <v>91</v>
      </c>
      <c r="U30" s="18"/>
      <c r="V30" s="18"/>
      <c r="Z30" s="19">
        <f>STDEV('[1]Supplemental Table 2'!F182:F188)/SQRT('Table 2.2'!$I30)</f>
        <v>2.5894052259332474</v>
      </c>
      <c r="AA30" s="19">
        <f t="shared" si="1"/>
        <v>3.2436027272867853E-2</v>
      </c>
      <c r="AB30" s="19">
        <f t="shared" si="2"/>
        <v>2.5894052259332474</v>
      </c>
      <c r="AC30" s="19">
        <f>STDEV('[1]Supplemental Table 2'!H182:H188)/SQRT('Table 2.2'!$I30)</f>
        <v>1.0855491149997687</v>
      </c>
      <c r="AD30" s="19">
        <f t="shared" si="3"/>
        <v>7.4067079862262963E-2</v>
      </c>
      <c r="AE30" s="19">
        <f t="shared" si="4"/>
        <v>1.0855491149997687</v>
      </c>
      <c r="AF30" s="20">
        <f>STDEV('[1]Supplemental Table 2'!J182:J188)/SQRT('Table 2.2'!$I30)</f>
        <v>0.1718846687738613</v>
      </c>
      <c r="AG30" s="20">
        <f t="shared" si="5"/>
        <v>1.4500000000000001E-2</v>
      </c>
      <c r="AH30" s="19">
        <f t="shared" si="6"/>
        <v>0.1718846687738613</v>
      </c>
      <c r="AM30" s="21">
        <f t="shared" si="7"/>
        <v>11.878428648889155</v>
      </c>
      <c r="AN30" s="21">
        <f t="shared" si="8"/>
        <v>-25.782079283615531</v>
      </c>
      <c r="AO30" s="21">
        <f t="shared" si="9"/>
        <v>-26.518952706649259</v>
      </c>
      <c r="AP30" s="21">
        <f t="shared" si="10"/>
        <v>79.632880008343363</v>
      </c>
      <c r="AQ30" s="21">
        <f t="shared" si="11"/>
        <v>76.165642256028889</v>
      </c>
      <c r="AR30" s="21">
        <f t="shared" si="12"/>
        <v>78.311132750560887</v>
      </c>
      <c r="AS30" s="21">
        <f t="shared" si="13"/>
        <v>-28.213272638007055</v>
      </c>
      <c r="AT30" s="21">
        <f t="shared" si="14"/>
        <v>-28.942903886049294</v>
      </c>
      <c r="AU30" s="21">
        <f t="shared" si="15"/>
        <v>81.79966621580661</v>
      </c>
      <c r="AV30" s="23">
        <f t="shared" si="16"/>
        <v>17.800085064449927</v>
      </c>
    </row>
    <row r="31" spans="4:48" ht="14" customHeight="1">
      <c r="D31" s="16" t="s">
        <v>92</v>
      </c>
      <c r="E31" s="17">
        <v>-30.176599499999998</v>
      </c>
      <c r="F31" s="17">
        <v>-69.829498299999997</v>
      </c>
      <c r="G31" s="18">
        <v>4700</v>
      </c>
      <c r="H31" s="18">
        <v>80</v>
      </c>
      <c r="I31" s="18">
        <v>4</v>
      </c>
      <c r="J31" s="19">
        <v>10.455122147836599</v>
      </c>
      <c r="K31" s="19">
        <v>3.2436027272867853E-2</v>
      </c>
      <c r="L31" s="19">
        <v>-5.2320417408140196</v>
      </c>
      <c r="M31" s="19">
        <v>7.4067079862262963E-2</v>
      </c>
      <c r="N31" s="19">
        <v>-6.1458679578171003</v>
      </c>
      <c r="O31" s="20">
        <v>0.67383499999999996</v>
      </c>
      <c r="P31" s="20">
        <v>1.3900825007798151E-2</v>
      </c>
      <c r="Q31" s="21">
        <f t="shared" si="17"/>
        <v>9.5294337353666947</v>
      </c>
      <c r="R31" s="21">
        <f t="shared" si="18"/>
        <v>4.2114925784334671</v>
      </c>
      <c r="S31" s="21">
        <f t="shared" si="0"/>
        <v>12.993902997577322</v>
      </c>
      <c r="T31" s="18"/>
      <c r="U31" s="18"/>
      <c r="V31" s="18"/>
      <c r="Z31" s="19">
        <f>STDEV('[1]Supplemental Table 2'!F189:F192)/SQRT('Table 2.2'!$I31)</f>
        <v>2.8416200487883611E-2</v>
      </c>
      <c r="AA31" s="19">
        <f t="shared" si="1"/>
        <v>3.2436027272867853E-2</v>
      </c>
      <c r="AB31" s="19">
        <f t="shared" si="2"/>
        <v>3.2436027272867853E-2</v>
      </c>
      <c r="AC31" s="19">
        <f>STDEV('[1]Supplemental Table 2'!H189:H192)/SQRT('Table 2.2'!$I31)</f>
        <v>4.9214824923226444E-2</v>
      </c>
      <c r="AD31" s="19">
        <f t="shared" si="3"/>
        <v>7.4067079862262963E-2</v>
      </c>
      <c r="AE31" s="19">
        <f t="shared" si="4"/>
        <v>7.4067079862262963E-2</v>
      </c>
      <c r="AF31" s="20">
        <f>STDEV('[1]Supplemental Table 2'!J189:J192)/SQRT('Table 2.2'!$I31)</f>
        <v>3.9413312048934262E-3</v>
      </c>
      <c r="AG31" s="20">
        <f t="shared" si="5"/>
        <v>1.4500000000000001E-2</v>
      </c>
      <c r="AH31" s="19">
        <f t="shared" si="6"/>
        <v>1.4500000000000001E-2</v>
      </c>
      <c r="AM31" s="21">
        <f t="shared" si="7"/>
        <v>9.5294337353666947</v>
      </c>
      <c r="AN31" s="21">
        <f t="shared" si="8"/>
        <v>7.4824306302359105</v>
      </c>
      <c r="AO31" s="21">
        <f t="shared" si="9"/>
        <v>6.407896236812519</v>
      </c>
      <c r="AP31" s="21">
        <f t="shared" si="10"/>
        <v>14.49112173147455</v>
      </c>
      <c r="AQ31" s="21">
        <f t="shared" si="11"/>
        <v>11.66411335634632</v>
      </c>
      <c r="AR31" s="21">
        <f t="shared" si="12"/>
        <v>12.823466102491125</v>
      </c>
      <c r="AS31" s="21">
        <f t="shared" si="13"/>
        <v>4.7243054117391807</v>
      </c>
      <c r="AT31" s="21">
        <f t="shared" si="14"/>
        <v>3.6603318091765118</v>
      </c>
      <c r="AU31" s="21">
        <f t="shared" si="15"/>
        <v>15.66198198293381</v>
      </c>
      <c r="AV31" s="23">
        <f t="shared" si="16"/>
        <v>1.4388094577350217</v>
      </c>
    </row>
    <row r="32" spans="4:48" ht="14" customHeight="1">
      <c r="D32" s="24" t="s">
        <v>93</v>
      </c>
      <c r="E32" s="25">
        <v>-30.176599499999998</v>
      </c>
      <c r="F32" s="25">
        <v>-69.829498299999997</v>
      </c>
      <c r="G32" s="26">
        <v>4700</v>
      </c>
      <c r="H32" s="26">
        <v>100</v>
      </c>
      <c r="I32" s="26">
        <v>5</v>
      </c>
      <c r="J32" s="27">
        <v>9.3082999706682692</v>
      </c>
      <c r="K32" s="27">
        <v>4.8648442888295666E-2</v>
      </c>
      <c r="L32" s="27">
        <v>-6.3765508647373803</v>
      </c>
      <c r="M32" s="27">
        <v>7.3841121010235808E-2</v>
      </c>
      <c r="N32" s="27">
        <v>-6.6632377234572697</v>
      </c>
      <c r="O32" s="28">
        <v>0.663906</v>
      </c>
      <c r="P32" s="28">
        <v>1.2433275864306283E-2</v>
      </c>
      <c r="Q32" s="29">
        <f t="shared" si="17"/>
        <v>12.339665156309422</v>
      </c>
      <c r="R32" s="29">
        <f t="shared" si="18"/>
        <v>3.8796974551692158</v>
      </c>
      <c r="S32" s="29">
        <f t="shared" si="0"/>
        <v>15.112944927452475</v>
      </c>
      <c r="T32" s="26"/>
      <c r="U32" s="18"/>
      <c r="V32" s="18"/>
      <c r="Z32" s="19">
        <f>STDEV('[1]Supplemental Table 2'!F193:F197)/SQRT('Table 2.2'!$I32)</f>
        <v>4.8648442888295666E-2</v>
      </c>
      <c r="AA32" s="19">
        <f t="shared" si="1"/>
        <v>2.9011664760867854E-2</v>
      </c>
      <c r="AB32" s="19">
        <f t="shared" si="2"/>
        <v>4.8648442888295666E-2</v>
      </c>
      <c r="AC32" s="19">
        <f>STDEV('[1]Supplemental Table 2'!H193:H197)/SQRT('Table 2.2'!$I32)</f>
        <v>7.3841121010235808E-2</v>
      </c>
      <c r="AD32" s="19">
        <f t="shared" si="3"/>
        <v>6.6247610186770292E-2</v>
      </c>
      <c r="AE32" s="19">
        <f t="shared" si="4"/>
        <v>7.3841121010235808E-2</v>
      </c>
      <c r="AF32" s="20">
        <f>STDEV('[1]Supplemental Table 2'!J193:J197)/SQRT('Table 2.2'!$I32)</f>
        <v>5.5535453540958794E-3</v>
      </c>
      <c r="AG32" s="20">
        <f t="shared" si="5"/>
        <v>1.2969194269498781E-2</v>
      </c>
      <c r="AH32" s="19">
        <f t="shared" si="6"/>
        <v>1.2969194269498781E-2</v>
      </c>
      <c r="AM32" s="21">
        <f t="shared" si="7"/>
        <v>12.339665156309422</v>
      </c>
      <c r="AN32" s="21">
        <f t="shared" si="8"/>
        <v>10.630894480578604</v>
      </c>
      <c r="AO32" s="21">
        <f t="shared" si="9"/>
        <v>9.5199304442934363</v>
      </c>
      <c r="AP32" s="21">
        <f t="shared" si="10"/>
        <v>16.966050614294886</v>
      </c>
      <c r="AQ32" s="21">
        <f t="shared" si="11"/>
        <v>14.114718023500018</v>
      </c>
      <c r="AR32" s="21">
        <f t="shared" si="12"/>
        <v>15.304380703051152</v>
      </c>
      <c r="AS32" s="21">
        <f t="shared" si="13"/>
        <v>7.8418253774935351</v>
      </c>
      <c r="AT32" s="21">
        <f t="shared" si="14"/>
        <v>6.741780171645928</v>
      </c>
      <c r="AU32" s="21">
        <f t="shared" si="15"/>
        <v>18.167521649545222</v>
      </c>
      <c r="AV32" s="23">
        <f t="shared" si="16"/>
        <v>1.3422064780822598</v>
      </c>
    </row>
    <row r="33" spans="4:20" ht="12" customHeight="1">
      <c r="D33" s="270" t="s">
        <v>94</v>
      </c>
      <c r="E33" s="270"/>
      <c r="F33" s="270"/>
      <c r="G33" s="270"/>
      <c r="H33" s="270"/>
      <c r="I33" s="270"/>
      <c r="J33" s="270"/>
      <c r="K33" s="270"/>
      <c r="L33" s="270"/>
      <c r="M33" s="270"/>
      <c r="N33" s="270"/>
      <c r="O33" s="270"/>
      <c r="P33" s="270"/>
      <c r="Q33" s="270"/>
      <c r="R33" s="270"/>
      <c r="S33" s="270"/>
      <c r="T33" s="270"/>
    </row>
    <row r="34" spans="4:20" ht="12" customHeight="1">
      <c r="D34" s="271" t="s">
        <v>95</v>
      </c>
      <c r="E34" s="271"/>
      <c r="F34" s="271"/>
      <c r="G34" s="271"/>
      <c r="H34" s="271"/>
      <c r="I34" s="271"/>
      <c r="J34" s="271"/>
      <c r="K34" s="271"/>
      <c r="L34" s="271"/>
      <c r="M34" s="271"/>
      <c r="N34" s="271"/>
      <c r="O34" s="271"/>
      <c r="P34" s="271"/>
      <c r="Q34" s="271"/>
      <c r="R34" s="271"/>
      <c r="S34" s="271"/>
      <c r="T34" s="271"/>
    </row>
    <row r="35" spans="4:20" ht="24" customHeight="1">
      <c r="D35" s="272" t="s">
        <v>96</v>
      </c>
      <c r="E35" s="272"/>
      <c r="F35" s="272"/>
      <c r="G35" s="272"/>
      <c r="H35" s="272"/>
      <c r="I35" s="272"/>
      <c r="J35" s="272"/>
      <c r="K35" s="272"/>
      <c r="L35" s="272"/>
      <c r="M35" s="272"/>
      <c r="N35" s="272"/>
      <c r="O35" s="272"/>
      <c r="P35" s="272"/>
      <c r="Q35" s="272"/>
      <c r="R35" s="272"/>
      <c r="S35" s="272"/>
      <c r="T35" s="272"/>
    </row>
    <row r="36" spans="4:20" ht="20" customHeight="1"/>
    <row r="37" spans="4:20" ht="20" customHeight="1"/>
    <row r="38" spans="4:20" ht="20" customHeight="1"/>
  </sheetData>
  <mergeCells count="4">
    <mergeCell ref="D3:T3"/>
    <mergeCell ref="D33:T33"/>
    <mergeCell ref="D34:T34"/>
    <mergeCell ref="D35:T35"/>
  </mergeCells>
  <pageMargins left="0.75" right="0.75" top="1" bottom="1" header="0.5" footer="0.5"/>
  <pageSetup scale="98" orientation="landscape" horizontalDpi="4294967292" verticalDpi="4294967292"/>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66"/>
  <sheetViews>
    <sheetView topLeftCell="A118" workbookViewId="0">
      <selection activeCell="C123" sqref="C123:Q165"/>
    </sheetView>
  </sheetViews>
  <sheetFormatPr baseColWidth="10" defaultRowHeight="12" x14ac:dyDescent="0"/>
  <cols>
    <col min="1" max="2" width="10.83203125" style="379"/>
    <col min="3" max="3" width="11.1640625" style="379" bestFit="1" customWidth="1"/>
    <col min="4" max="4" width="7" style="397" customWidth="1"/>
    <col min="5" max="5" width="19.1640625" style="379" bestFit="1" customWidth="1"/>
    <col min="6" max="6" width="7.5" style="379" customWidth="1"/>
    <col min="7" max="7" width="8.1640625" style="379" customWidth="1"/>
    <col min="8" max="8" width="11" style="379" bestFit="1" customWidth="1"/>
    <col min="9" max="9" width="8.6640625" style="379" bestFit="1" customWidth="1"/>
    <col min="10" max="17" width="11" style="379" bestFit="1" customWidth="1"/>
    <col min="18" max="16384" width="10.83203125" style="379"/>
  </cols>
  <sheetData>
    <row r="2" spans="2:17">
      <c r="B2" s="377"/>
      <c r="C2" s="377"/>
      <c r="D2" s="378"/>
      <c r="E2" s="377"/>
      <c r="F2" s="377"/>
      <c r="G2" s="377"/>
      <c r="H2" s="377"/>
      <c r="I2" s="377"/>
      <c r="J2" s="377"/>
      <c r="K2" s="377"/>
      <c r="L2" s="377"/>
      <c r="M2" s="377"/>
      <c r="N2" s="377"/>
      <c r="O2" s="377"/>
      <c r="P2" s="377"/>
      <c r="Q2" s="377"/>
    </row>
    <row r="3" spans="2:17">
      <c r="B3" s="377"/>
      <c r="C3" s="380" t="s">
        <v>1156</v>
      </c>
      <c r="D3" s="380"/>
      <c r="E3" s="380"/>
      <c r="F3" s="380"/>
      <c r="G3" s="380"/>
      <c r="H3" s="380"/>
      <c r="I3" s="380"/>
      <c r="J3" s="380"/>
      <c r="K3" s="380"/>
      <c r="L3" s="380"/>
      <c r="M3" s="380"/>
      <c r="N3" s="380"/>
      <c r="O3" s="380"/>
      <c r="P3" s="380"/>
      <c r="Q3" s="380"/>
    </row>
    <row r="4" spans="2:17" s="383" customFormat="1" ht="12" customHeight="1">
      <c r="B4" s="381"/>
      <c r="C4" s="382" t="s">
        <v>186</v>
      </c>
      <c r="D4" s="382" t="s">
        <v>997</v>
      </c>
      <c r="E4" s="382" t="s">
        <v>998</v>
      </c>
      <c r="F4" s="382" t="s">
        <v>999</v>
      </c>
      <c r="G4" s="382" t="s">
        <v>1000</v>
      </c>
      <c r="H4" s="382" t="s">
        <v>1001</v>
      </c>
      <c r="I4" s="382" t="s">
        <v>1002</v>
      </c>
      <c r="J4" s="382" t="s">
        <v>1003</v>
      </c>
      <c r="K4" s="382" t="s">
        <v>1002</v>
      </c>
      <c r="L4" s="382" t="s">
        <v>1004</v>
      </c>
      <c r="M4" s="382" t="s">
        <v>1002</v>
      </c>
      <c r="N4" s="382" t="s">
        <v>1005</v>
      </c>
      <c r="O4" s="382" t="s">
        <v>1002</v>
      </c>
      <c r="P4" s="382" t="s">
        <v>1006</v>
      </c>
      <c r="Q4" s="382" t="s">
        <v>1002</v>
      </c>
    </row>
    <row r="5" spans="2:17" s="383" customFormat="1">
      <c r="B5" s="381"/>
      <c r="C5" s="384"/>
      <c r="D5" s="384"/>
      <c r="E5" s="384"/>
      <c r="F5" s="384"/>
      <c r="G5" s="384"/>
      <c r="H5" s="384"/>
      <c r="I5" s="384"/>
      <c r="J5" s="384"/>
      <c r="K5" s="384"/>
      <c r="L5" s="384"/>
      <c r="M5" s="384"/>
      <c r="N5" s="384"/>
      <c r="O5" s="384"/>
      <c r="P5" s="384"/>
      <c r="Q5" s="384"/>
    </row>
    <row r="6" spans="2:17">
      <c r="B6" s="377"/>
      <c r="C6" s="377" t="s">
        <v>442</v>
      </c>
      <c r="D6" s="378">
        <v>1</v>
      </c>
      <c r="E6" s="377" t="s">
        <v>1007</v>
      </c>
      <c r="F6" s="377">
        <v>170209</v>
      </c>
      <c r="G6" s="385">
        <v>7.0430000000000001</v>
      </c>
      <c r="H6" s="386">
        <v>-7.3823999999999996</v>
      </c>
      <c r="I6" s="386">
        <v>4.2307000000000004E-3</v>
      </c>
      <c r="J6" s="386">
        <v>-9.5980000000000008</v>
      </c>
      <c r="K6" s="386">
        <v>6.5849999999999997E-3</v>
      </c>
      <c r="L6" s="387">
        <v>0.57330000000000003</v>
      </c>
      <c r="M6" s="387">
        <v>6.9367999999999999E-3</v>
      </c>
      <c r="N6" s="387">
        <v>0.16827</v>
      </c>
      <c r="O6" s="387">
        <v>3.0481000000000001E-2</v>
      </c>
      <c r="P6" s="387">
        <v>19.603999999999999</v>
      </c>
      <c r="Q6" s="387">
        <v>1.6543000000000001</v>
      </c>
    </row>
    <row r="7" spans="2:17">
      <c r="B7" s="377"/>
      <c r="C7" s="377" t="s">
        <v>442</v>
      </c>
      <c r="D7" s="378">
        <v>1</v>
      </c>
      <c r="E7" s="377" t="s">
        <v>1008</v>
      </c>
      <c r="F7" s="377">
        <v>170307</v>
      </c>
      <c r="G7" s="385">
        <v>8.2910000000000004</v>
      </c>
      <c r="H7" s="386">
        <v>-7.5574000000000003</v>
      </c>
      <c r="I7" s="386">
        <v>4.751E-3</v>
      </c>
      <c r="J7" s="386">
        <v>-9.5676000000000005</v>
      </c>
      <c r="K7" s="386">
        <v>6.6664000000000003E-3</v>
      </c>
      <c r="L7" s="387">
        <v>0.60231000000000001</v>
      </c>
      <c r="M7" s="387">
        <v>7.9194999999999995E-3</v>
      </c>
      <c r="N7" s="387">
        <v>0.25202999999999998</v>
      </c>
      <c r="O7" s="387">
        <v>2.9388000000000001E-2</v>
      </c>
      <c r="P7" s="387">
        <v>32.085700000000003</v>
      </c>
      <c r="Q7" s="387">
        <v>1.9282999999999999</v>
      </c>
    </row>
    <row r="8" spans="2:17">
      <c r="B8" s="377"/>
      <c r="C8" s="377" t="s">
        <v>442</v>
      </c>
      <c r="D8" s="378">
        <v>1</v>
      </c>
      <c r="E8" s="377" t="s">
        <v>1009</v>
      </c>
      <c r="F8" s="377">
        <v>170606</v>
      </c>
      <c r="G8" s="385">
        <v>9.2669999999999995</v>
      </c>
      <c r="H8" s="386">
        <v>-7.4691000000000001</v>
      </c>
      <c r="I8" s="386">
        <v>4.6321000000000001E-3</v>
      </c>
      <c r="J8" s="386">
        <v>-9.5510000000000002</v>
      </c>
      <c r="K8" s="386">
        <v>7.8495000000000006E-3</v>
      </c>
      <c r="L8" s="387">
        <v>0.58279999999999998</v>
      </c>
      <c r="M8" s="387">
        <v>6.0131000000000004E-3</v>
      </c>
      <c r="N8" s="387">
        <v>-5.4365000000000004E-3</v>
      </c>
      <c r="O8" s="387">
        <v>3.3881000000000001E-2</v>
      </c>
      <c r="P8" s="387">
        <v>9.3199000000000005</v>
      </c>
      <c r="Q8" s="387">
        <v>1.5343</v>
      </c>
    </row>
    <row r="9" spans="2:17">
      <c r="B9" s="377"/>
      <c r="C9" s="377" t="s">
        <v>442</v>
      </c>
      <c r="D9" s="378">
        <v>1</v>
      </c>
      <c r="E9" s="377" t="s">
        <v>1010</v>
      </c>
      <c r="F9" s="377">
        <v>170629</v>
      </c>
      <c r="G9" s="385">
        <v>9.7110000000000003</v>
      </c>
      <c r="H9" s="386">
        <v>-7.3624999999999998</v>
      </c>
      <c r="I9" s="386">
        <v>4.6874999999999998E-3</v>
      </c>
      <c r="J9" s="386">
        <v>-9.5025999999999993</v>
      </c>
      <c r="K9" s="386">
        <v>6.8659000000000003E-3</v>
      </c>
      <c r="L9" s="387">
        <v>0.58443000000000001</v>
      </c>
      <c r="M9" s="387">
        <v>6.5342999999999998E-3</v>
      </c>
      <c r="N9" s="387">
        <v>0.23186999999999999</v>
      </c>
      <c r="O9" s="387">
        <v>2.5756999999999999E-2</v>
      </c>
      <c r="P9" s="387">
        <v>21.1647</v>
      </c>
      <c r="Q9" s="387">
        <v>1.6531</v>
      </c>
    </row>
    <row r="10" spans="2:17" s="389" customFormat="1">
      <c r="B10" s="388"/>
      <c r="C10" s="377" t="s">
        <v>446</v>
      </c>
      <c r="D10" s="378">
        <v>2</v>
      </c>
      <c r="E10" s="377" t="s">
        <v>1011</v>
      </c>
      <c r="F10" s="377">
        <v>170530</v>
      </c>
      <c r="G10" s="385">
        <v>8.1929999999999996</v>
      </c>
      <c r="H10" s="386">
        <v>-7.2614000000000001</v>
      </c>
      <c r="I10" s="386">
        <v>4.7679000000000003E-3</v>
      </c>
      <c r="J10" s="386">
        <v>-9.8736999999999995</v>
      </c>
      <c r="K10" s="386">
        <v>6.4628999999999997E-3</v>
      </c>
      <c r="L10" s="387">
        <v>0.58062000000000002</v>
      </c>
      <c r="M10" s="387">
        <v>7.9538000000000005E-3</v>
      </c>
      <c r="N10" s="387">
        <v>0.12698999999999999</v>
      </c>
      <c r="O10" s="387">
        <v>3.1884999999999997E-2</v>
      </c>
      <c r="P10" s="387">
        <v>17.704000000000001</v>
      </c>
      <c r="Q10" s="387">
        <v>1.6627000000000001</v>
      </c>
    </row>
    <row r="11" spans="2:17" s="389" customFormat="1">
      <c r="B11" s="388"/>
      <c r="C11" s="377" t="s">
        <v>446</v>
      </c>
      <c r="D11" s="378">
        <v>2</v>
      </c>
      <c r="E11" s="377" t="s">
        <v>1012</v>
      </c>
      <c r="F11" s="377">
        <v>170629</v>
      </c>
      <c r="G11" s="385">
        <v>8.9130000000000003</v>
      </c>
      <c r="H11" s="386">
        <v>-7.2005999999999997</v>
      </c>
      <c r="I11" s="386">
        <v>4.2792000000000004E-3</v>
      </c>
      <c r="J11" s="386">
        <v>-9.9860000000000007</v>
      </c>
      <c r="K11" s="386">
        <v>6.6990000000000001E-3</v>
      </c>
      <c r="L11" s="387">
        <v>0.55849000000000004</v>
      </c>
      <c r="M11" s="387">
        <v>7.1986999999999997E-3</v>
      </c>
      <c r="N11" s="387">
        <v>0.40482000000000001</v>
      </c>
      <c r="O11" s="387">
        <v>3.4247E-2</v>
      </c>
      <c r="P11" s="387">
        <v>72.883700000000005</v>
      </c>
      <c r="Q11" s="387">
        <v>2.0118</v>
      </c>
    </row>
    <row r="12" spans="2:17" s="389" customFormat="1">
      <c r="B12" s="388"/>
      <c r="C12" s="377" t="s">
        <v>446</v>
      </c>
      <c r="D12" s="378">
        <v>2</v>
      </c>
      <c r="E12" s="377" t="s">
        <v>1013</v>
      </c>
      <c r="F12" s="377">
        <v>170711</v>
      </c>
      <c r="G12" s="385">
        <v>8.5</v>
      </c>
      <c r="H12" s="386">
        <v>-7.1828000000000003</v>
      </c>
      <c r="I12" s="386">
        <v>3.9480000000000001E-3</v>
      </c>
      <c r="J12" s="386">
        <v>-10.0524</v>
      </c>
      <c r="K12" s="386">
        <v>6.2405000000000004E-3</v>
      </c>
      <c r="L12" s="387">
        <v>0.60829</v>
      </c>
      <c r="M12" s="387">
        <v>6.3127000000000001E-3</v>
      </c>
      <c r="N12" s="387">
        <v>0.11234</v>
      </c>
      <c r="O12" s="387">
        <v>2.7245999999999999E-2</v>
      </c>
      <c r="P12" s="387">
        <v>8.6249000000000002</v>
      </c>
      <c r="Q12" s="387">
        <v>1.7215</v>
      </c>
    </row>
    <row r="13" spans="2:17">
      <c r="B13" s="377"/>
      <c r="C13" s="377" t="s">
        <v>447</v>
      </c>
      <c r="D13" s="378">
        <v>3</v>
      </c>
      <c r="E13" s="377" t="s">
        <v>1014</v>
      </c>
      <c r="F13" s="377">
        <v>170307</v>
      </c>
      <c r="G13" s="385">
        <v>7.298</v>
      </c>
      <c r="H13" s="386">
        <v>-8.6537000000000006</v>
      </c>
      <c r="I13" s="386">
        <v>4.3095E-3</v>
      </c>
      <c r="J13" s="386">
        <v>-11.115</v>
      </c>
      <c r="K13" s="386">
        <v>7.5132999999999997E-3</v>
      </c>
      <c r="L13" s="387">
        <v>0.55513999999999997</v>
      </c>
      <c r="M13" s="387">
        <v>6.4974000000000004E-3</v>
      </c>
      <c r="N13" s="387">
        <v>0.49834000000000001</v>
      </c>
      <c r="O13" s="387">
        <v>2.9793E-2</v>
      </c>
      <c r="P13" s="387">
        <v>102.1216</v>
      </c>
      <c r="Q13" s="387">
        <v>1.9886999999999999</v>
      </c>
    </row>
    <row r="14" spans="2:17">
      <c r="B14" s="377"/>
      <c r="C14" s="377" t="s">
        <v>447</v>
      </c>
      <c r="D14" s="378">
        <v>3</v>
      </c>
      <c r="E14" s="377" t="s">
        <v>1015</v>
      </c>
      <c r="F14" s="377">
        <v>170209</v>
      </c>
      <c r="G14" s="385">
        <v>7.2220000000000004</v>
      </c>
      <c r="H14" s="386">
        <v>-8.4750999999999994</v>
      </c>
      <c r="I14" s="386">
        <v>3.2493000000000001E-3</v>
      </c>
      <c r="J14" s="386">
        <v>-11.1288</v>
      </c>
      <c r="K14" s="386">
        <v>7.4270999999999998E-3</v>
      </c>
      <c r="L14" s="387">
        <v>0.60343999999999998</v>
      </c>
      <c r="M14" s="387">
        <v>7.3860000000000002E-3</v>
      </c>
      <c r="N14" s="387">
        <v>0.24582000000000001</v>
      </c>
      <c r="O14" s="387">
        <v>2.9295000000000002E-2</v>
      </c>
      <c r="P14" s="387">
        <v>13.059200000000001</v>
      </c>
      <c r="Q14" s="387">
        <v>2.0457000000000001</v>
      </c>
    </row>
    <row r="15" spans="2:17">
      <c r="B15" s="377"/>
      <c r="C15" s="377" t="s">
        <v>448</v>
      </c>
      <c r="D15" s="378">
        <v>4</v>
      </c>
      <c r="E15" s="377" t="s">
        <v>1016</v>
      </c>
      <c r="F15" s="377">
        <v>170706</v>
      </c>
      <c r="G15" s="385">
        <v>8.7919999999999998</v>
      </c>
      <c r="H15" s="386">
        <v>-8.2391000000000005</v>
      </c>
      <c r="I15" s="386">
        <v>4.4955999999999998E-3</v>
      </c>
      <c r="J15" s="386">
        <v>-11.302099999999999</v>
      </c>
      <c r="K15" s="386">
        <v>7.4136999999999996E-3</v>
      </c>
      <c r="L15" s="387">
        <v>0.54930999999999996</v>
      </c>
      <c r="M15" s="387">
        <v>7.0159000000000003E-3</v>
      </c>
      <c r="N15" s="387">
        <v>0.27653</v>
      </c>
      <c r="O15" s="387">
        <v>3.1928999999999999E-2</v>
      </c>
      <c r="P15" s="387">
        <v>16.7407</v>
      </c>
      <c r="Q15" s="387">
        <v>2.0133999999999999</v>
      </c>
    </row>
    <row r="16" spans="2:17">
      <c r="B16" s="377"/>
      <c r="C16" s="377" t="s">
        <v>448</v>
      </c>
      <c r="D16" s="378">
        <v>4</v>
      </c>
      <c r="E16" s="377" t="s">
        <v>1017</v>
      </c>
      <c r="F16" s="377">
        <v>170711</v>
      </c>
      <c r="G16" s="385">
        <v>8.173</v>
      </c>
      <c r="H16" s="386">
        <v>-8.0198999999999998</v>
      </c>
      <c r="I16" s="386">
        <v>3.7881999999999998E-3</v>
      </c>
      <c r="J16" s="386">
        <v>-11.355399999999999</v>
      </c>
      <c r="K16" s="386">
        <v>7.4641000000000004E-3</v>
      </c>
      <c r="L16" s="387">
        <v>0.56740999999999997</v>
      </c>
      <c r="M16" s="387">
        <v>6.7720999999999996E-3</v>
      </c>
      <c r="N16" s="387">
        <v>0.22409000000000001</v>
      </c>
      <c r="O16" s="387">
        <v>3.3473999999999997E-2</v>
      </c>
      <c r="P16" s="387">
        <v>17.398499999999999</v>
      </c>
      <c r="Q16" s="387">
        <v>1.7505999999999999</v>
      </c>
    </row>
    <row r="17" spans="2:17">
      <c r="B17" s="377"/>
      <c r="C17" s="377" t="s">
        <v>449</v>
      </c>
      <c r="D17" s="378">
        <v>5</v>
      </c>
      <c r="E17" s="377" t="s">
        <v>1018</v>
      </c>
      <c r="F17" s="377">
        <v>170629</v>
      </c>
      <c r="G17" s="385">
        <v>9.2420000000000009</v>
      </c>
      <c r="H17" s="386">
        <v>-8.2118000000000002</v>
      </c>
      <c r="I17" s="386">
        <v>4.2071000000000001E-3</v>
      </c>
      <c r="J17" s="386">
        <v>-11.495799999999999</v>
      </c>
      <c r="K17" s="386">
        <v>6.6946999999999996E-3</v>
      </c>
      <c r="L17" s="387">
        <v>0.57984999999999998</v>
      </c>
      <c r="M17" s="387">
        <v>6.0975999999999999E-3</v>
      </c>
      <c r="N17" s="387">
        <v>0.24932000000000001</v>
      </c>
      <c r="O17" s="387">
        <v>3.2147000000000002E-2</v>
      </c>
      <c r="P17" s="387">
        <v>24.856100000000001</v>
      </c>
      <c r="Q17" s="387">
        <v>1.4956</v>
      </c>
    </row>
    <row r="18" spans="2:17">
      <c r="B18" s="377"/>
      <c r="C18" s="377" t="s">
        <v>449</v>
      </c>
      <c r="D18" s="378">
        <v>5</v>
      </c>
      <c r="E18" s="377" t="s">
        <v>1019</v>
      </c>
      <c r="F18" s="377">
        <v>170802</v>
      </c>
      <c r="G18" s="385">
        <v>8.1750000000000007</v>
      </c>
      <c r="H18" s="386">
        <v>-8.7065999999999999</v>
      </c>
      <c r="I18" s="386">
        <v>3.7025999999999999E-3</v>
      </c>
      <c r="J18" s="386">
        <v>-11.1829</v>
      </c>
      <c r="K18" s="386">
        <v>6.7294E-3</v>
      </c>
      <c r="L18" s="387">
        <v>0.57004999999999995</v>
      </c>
      <c r="M18" s="387">
        <v>7.2296000000000001E-3</v>
      </c>
      <c r="N18" s="387">
        <v>0.61199000000000003</v>
      </c>
      <c r="O18" s="387">
        <v>3.2717999999999997E-2</v>
      </c>
      <c r="P18" s="387">
        <v>72.971900000000005</v>
      </c>
      <c r="Q18" s="387">
        <v>2.0543</v>
      </c>
    </row>
    <row r="19" spans="2:17">
      <c r="B19" s="377"/>
      <c r="C19" s="377" t="s">
        <v>450</v>
      </c>
      <c r="D19" s="378">
        <v>6</v>
      </c>
      <c r="E19" s="377" t="s">
        <v>1020</v>
      </c>
      <c r="F19" s="377">
        <v>161014</v>
      </c>
      <c r="G19" s="385">
        <v>10.811999999999999</v>
      </c>
      <c r="H19" s="386">
        <v>-8.6637000000000004</v>
      </c>
      <c r="I19" s="386">
        <v>3.7123999999999998E-3</v>
      </c>
      <c r="J19" s="386">
        <v>-12.1244</v>
      </c>
      <c r="K19" s="386">
        <v>6.3971999999999996E-3</v>
      </c>
      <c r="L19" s="387">
        <v>0.59233999999999998</v>
      </c>
      <c r="M19" s="387">
        <v>8.2784E-3</v>
      </c>
      <c r="N19" s="387">
        <v>0.11260000000000001</v>
      </c>
      <c r="O19" s="387">
        <v>3.5275000000000001E-2</v>
      </c>
      <c r="P19" s="387">
        <v>18.151199999999999</v>
      </c>
      <c r="Q19" s="387">
        <v>1.6128</v>
      </c>
    </row>
    <row r="20" spans="2:17">
      <c r="B20" s="377"/>
      <c r="C20" s="377" t="s">
        <v>450</v>
      </c>
      <c r="D20" s="378">
        <v>6</v>
      </c>
      <c r="E20" s="377" t="s">
        <v>1021</v>
      </c>
      <c r="F20" s="377">
        <v>170209</v>
      </c>
      <c r="G20" s="385">
        <v>6.8710000000000004</v>
      </c>
      <c r="H20" s="386">
        <v>-8.4018999999999995</v>
      </c>
      <c r="I20" s="386">
        <v>4.0518000000000004E-3</v>
      </c>
      <c r="J20" s="386">
        <v>-11.597899999999999</v>
      </c>
      <c r="K20" s="386">
        <v>5.7873000000000004E-3</v>
      </c>
      <c r="L20" s="387">
        <v>0.60955999999999999</v>
      </c>
      <c r="M20" s="387">
        <v>6.2884999999999998E-3</v>
      </c>
      <c r="N20" s="387">
        <v>0.49973000000000001</v>
      </c>
      <c r="O20" s="387">
        <v>3.1002999999999999E-2</v>
      </c>
      <c r="P20" s="387">
        <v>80.417100000000005</v>
      </c>
      <c r="Q20" s="387">
        <v>2.0381</v>
      </c>
    </row>
    <row r="21" spans="2:17">
      <c r="B21" s="377"/>
      <c r="C21" s="377" t="s">
        <v>451</v>
      </c>
      <c r="D21" s="378">
        <v>7</v>
      </c>
      <c r="E21" s="377" t="s">
        <v>1022</v>
      </c>
      <c r="F21" s="377">
        <v>170530</v>
      </c>
      <c r="G21" s="385">
        <v>7.282</v>
      </c>
      <c r="H21" s="386">
        <v>-8.6494999999999997</v>
      </c>
      <c r="I21" s="386">
        <v>4.0147999999999998E-3</v>
      </c>
      <c r="J21" s="386">
        <v>-11.7742</v>
      </c>
      <c r="K21" s="386">
        <v>7.2763999999999997E-3</v>
      </c>
      <c r="L21" s="387">
        <v>0.59558</v>
      </c>
      <c r="M21" s="387">
        <v>6.4872000000000003E-3</v>
      </c>
      <c r="N21" s="387">
        <v>0.29215999999999998</v>
      </c>
      <c r="O21" s="387">
        <v>3.1460000000000002E-2</v>
      </c>
      <c r="P21" s="387">
        <v>23.933700000000002</v>
      </c>
      <c r="Q21" s="387">
        <v>2.0785999999999998</v>
      </c>
    </row>
    <row r="22" spans="2:17">
      <c r="B22" s="377"/>
      <c r="C22" s="377" t="s">
        <v>451</v>
      </c>
      <c r="D22" s="378">
        <v>7</v>
      </c>
      <c r="E22" s="377" t="s">
        <v>1023</v>
      </c>
      <c r="F22" s="377">
        <v>170802</v>
      </c>
      <c r="G22" s="385">
        <v>8.0410000000000004</v>
      </c>
      <c r="H22" s="386">
        <v>-8.5815999999999999</v>
      </c>
      <c r="I22" s="386">
        <v>4.5247000000000004E-3</v>
      </c>
      <c r="J22" s="386">
        <v>-11.6297</v>
      </c>
      <c r="K22" s="386">
        <v>5.5055E-3</v>
      </c>
      <c r="L22" s="387">
        <v>0.55523</v>
      </c>
      <c r="M22" s="387">
        <v>6.1438999999999999E-3</v>
      </c>
      <c r="N22" s="387">
        <v>0.51917000000000002</v>
      </c>
      <c r="O22" s="387">
        <v>3.5577999999999999E-2</v>
      </c>
      <c r="P22" s="387">
        <v>56.850299999999997</v>
      </c>
      <c r="Q22" s="387">
        <v>2.1574</v>
      </c>
    </row>
    <row r="23" spans="2:17">
      <c r="B23" s="377"/>
      <c r="C23" s="377" t="s">
        <v>451</v>
      </c>
      <c r="D23" s="378">
        <v>7</v>
      </c>
      <c r="E23" s="377" t="s">
        <v>1024</v>
      </c>
      <c r="F23" s="377">
        <v>170808</v>
      </c>
      <c r="G23" s="385">
        <v>8.1780000000000008</v>
      </c>
      <c r="H23" s="386">
        <v>-8.5858000000000008</v>
      </c>
      <c r="I23" s="386">
        <v>4.3921000000000003E-3</v>
      </c>
      <c r="J23" s="386">
        <v>-12.5905</v>
      </c>
      <c r="K23" s="386">
        <v>7.1700000000000002E-3</v>
      </c>
      <c r="L23" s="387">
        <v>0.56033999999999995</v>
      </c>
      <c r="M23" s="387">
        <v>8.1116999999999995E-3</v>
      </c>
      <c r="N23" s="387">
        <v>0.54984</v>
      </c>
      <c r="O23" s="387">
        <v>4.4551E-2</v>
      </c>
      <c r="P23" s="387">
        <v>95.051699999999997</v>
      </c>
      <c r="Q23" s="387">
        <v>3.3418000000000001</v>
      </c>
    </row>
    <row r="24" spans="2:17">
      <c r="B24" s="377"/>
      <c r="C24" s="377" t="s">
        <v>451</v>
      </c>
      <c r="D24" s="378">
        <v>7</v>
      </c>
      <c r="E24" s="377" t="s">
        <v>1025</v>
      </c>
      <c r="F24" s="377">
        <v>170811</v>
      </c>
      <c r="G24" s="385">
        <v>8.109</v>
      </c>
      <c r="H24" s="386">
        <v>-8.5542999999999996</v>
      </c>
      <c r="I24" s="386">
        <v>4.0590000000000001E-3</v>
      </c>
      <c r="J24" s="386">
        <v>-11.5829</v>
      </c>
      <c r="K24" s="386">
        <v>6.0147999999999998E-3</v>
      </c>
      <c r="L24" s="387">
        <v>0.57794999999999996</v>
      </c>
      <c r="M24" s="387">
        <v>7.3226999999999997E-3</v>
      </c>
      <c r="N24" s="387">
        <v>0.54545999999999994</v>
      </c>
      <c r="O24" s="387">
        <v>3.6235000000000003E-2</v>
      </c>
      <c r="P24" s="387">
        <v>42.478700000000003</v>
      </c>
      <c r="Q24" s="387">
        <v>1.7441</v>
      </c>
    </row>
    <row r="25" spans="2:17">
      <c r="B25" s="377"/>
      <c r="C25" s="377" t="s">
        <v>453</v>
      </c>
      <c r="D25" s="378">
        <v>8</v>
      </c>
      <c r="E25" s="377" t="s">
        <v>1026</v>
      </c>
      <c r="F25" s="377">
        <v>170526</v>
      </c>
      <c r="G25" s="385">
        <v>9.0980000000000008</v>
      </c>
      <c r="H25" s="386">
        <v>-7.5879000000000003</v>
      </c>
      <c r="I25" s="386">
        <v>4.3168E-3</v>
      </c>
      <c r="J25" s="386">
        <v>-11.1836</v>
      </c>
      <c r="K25" s="386">
        <v>6.9318000000000001E-3</v>
      </c>
      <c r="L25" s="387">
        <v>0.60497999999999996</v>
      </c>
      <c r="M25" s="387">
        <v>7.5636999999999996E-3</v>
      </c>
      <c r="N25" s="387">
        <v>0.45993000000000001</v>
      </c>
      <c r="O25" s="387">
        <v>2.9278999999999999E-2</v>
      </c>
      <c r="P25" s="387">
        <v>49.432099999999998</v>
      </c>
      <c r="Q25" s="387">
        <v>1.5502</v>
      </c>
    </row>
    <row r="26" spans="2:17">
      <c r="B26" s="377"/>
      <c r="C26" s="377" t="s">
        <v>453</v>
      </c>
      <c r="D26" s="378">
        <v>8</v>
      </c>
      <c r="E26" s="377" t="s">
        <v>1027</v>
      </c>
      <c r="F26" s="377">
        <v>170629</v>
      </c>
      <c r="G26" s="385">
        <v>10.179</v>
      </c>
      <c r="H26" s="386">
        <v>-7.5349000000000004</v>
      </c>
      <c r="I26" s="386">
        <v>3.6324E-3</v>
      </c>
      <c r="J26" s="386">
        <v>-11.068099999999999</v>
      </c>
      <c r="K26" s="386">
        <v>6.7876000000000004E-3</v>
      </c>
      <c r="L26" s="387">
        <v>0.64705000000000001</v>
      </c>
      <c r="M26" s="387">
        <v>7.1679999999999999E-3</v>
      </c>
      <c r="N26" s="387">
        <v>0.57782999999999995</v>
      </c>
      <c r="O26" s="387">
        <v>3.9212999999999998E-2</v>
      </c>
      <c r="P26" s="387">
        <v>45.479799999999997</v>
      </c>
      <c r="Q26" s="387">
        <v>2.2444999999999999</v>
      </c>
    </row>
    <row r="27" spans="2:17">
      <c r="B27" s="377"/>
      <c r="C27" s="377" t="s">
        <v>453</v>
      </c>
      <c r="D27" s="378">
        <v>8</v>
      </c>
      <c r="E27" s="377" t="s">
        <v>1028</v>
      </c>
      <c r="F27" s="377">
        <v>170706</v>
      </c>
      <c r="G27" s="385">
        <v>11.298</v>
      </c>
      <c r="H27" s="386">
        <v>-7.5528000000000004</v>
      </c>
      <c r="I27" s="386">
        <v>3.3473999999999999E-3</v>
      </c>
      <c r="J27" s="386">
        <v>-11.021800000000001</v>
      </c>
      <c r="K27" s="386">
        <v>6.4615000000000002E-3</v>
      </c>
      <c r="L27" s="387">
        <v>0.62216000000000005</v>
      </c>
      <c r="M27" s="387">
        <v>7.3349000000000001E-3</v>
      </c>
      <c r="N27" s="387">
        <v>0.45585999999999999</v>
      </c>
      <c r="O27" s="387">
        <v>3.2807000000000003E-2</v>
      </c>
      <c r="P27" s="387">
        <v>41.1873</v>
      </c>
      <c r="Q27" s="387">
        <v>2.5299999999999998</v>
      </c>
    </row>
    <row r="28" spans="2:17">
      <c r="B28" s="377"/>
      <c r="C28" s="377" t="s">
        <v>453</v>
      </c>
      <c r="D28" s="378">
        <v>8</v>
      </c>
      <c r="E28" s="377" t="s">
        <v>1029</v>
      </c>
      <c r="F28" s="377">
        <v>170711</v>
      </c>
      <c r="G28" s="385">
        <v>11.037000000000001</v>
      </c>
      <c r="H28" s="386">
        <v>-7.6406000000000001</v>
      </c>
      <c r="I28" s="386">
        <v>4.3666E-3</v>
      </c>
      <c r="J28" s="386">
        <v>-11.1145</v>
      </c>
      <c r="K28" s="386">
        <v>6.1840999999999997E-3</v>
      </c>
      <c r="L28" s="387">
        <v>0.57891999999999999</v>
      </c>
      <c r="M28" s="387">
        <v>7.4923999999999998E-3</v>
      </c>
      <c r="N28" s="387">
        <v>0.33310000000000001</v>
      </c>
      <c r="O28" s="387">
        <v>3.3411999999999997E-2</v>
      </c>
      <c r="P28" s="387">
        <v>28</v>
      </c>
      <c r="Q28" s="387">
        <v>1.8895999999999999</v>
      </c>
    </row>
    <row r="29" spans="2:17">
      <c r="B29" s="377"/>
      <c r="C29" s="377" t="s">
        <v>453</v>
      </c>
      <c r="D29" s="378">
        <v>8</v>
      </c>
      <c r="E29" s="377" t="s">
        <v>1030</v>
      </c>
      <c r="F29" s="377">
        <v>170715</v>
      </c>
      <c r="G29" s="385">
        <v>9.3629999999999995</v>
      </c>
      <c r="H29" s="386">
        <v>-7.6151</v>
      </c>
      <c r="I29" s="386">
        <v>4.4330999999999997E-3</v>
      </c>
      <c r="J29" s="386">
        <v>-11.107799999999999</v>
      </c>
      <c r="K29" s="386">
        <v>8.0517000000000002E-3</v>
      </c>
      <c r="L29" s="387">
        <v>0.60118000000000005</v>
      </c>
      <c r="M29" s="387">
        <v>8.4874000000000008E-3</v>
      </c>
      <c r="N29" s="387">
        <v>0.50722999999999996</v>
      </c>
      <c r="O29" s="387">
        <v>3.4997E-2</v>
      </c>
      <c r="P29" s="387">
        <v>48.599499999999999</v>
      </c>
      <c r="Q29" s="387">
        <v>2.5758999999999999</v>
      </c>
    </row>
    <row r="30" spans="2:17">
      <c r="B30" s="377"/>
      <c r="C30" s="377" t="s">
        <v>420</v>
      </c>
      <c r="D30" s="378">
        <v>9</v>
      </c>
      <c r="E30" s="377" t="s">
        <v>1031</v>
      </c>
      <c r="F30" s="377">
        <v>170209</v>
      </c>
      <c r="G30" s="385">
        <v>7.2190000000000003</v>
      </c>
      <c r="H30" s="386">
        <v>-7.7576999999999998</v>
      </c>
      <c r="I30" s="386">
        <v>4.2437999999999998E-3</v>
      </c>
      <c r="J30" s="386">
        <v>-9.8031000000000006</v>
      </c>
      <c r="K30" s="386">
        <v>6.6410999999999996E-3</v>
      </c>
      <c r="L30" s="387">
        <v>0.55398000000000003</v>
      </c>
      <c r="M30" s="387">
        <v>7.3324999999999996E-3</v>
      </c>
      <c r="N30" s="387">
        <v>0.1002</v>
      </c>
      <c r="O30" s="387">
        <v>2.4788000000000001E-2</v>
      </c>
      <c r="P30" s="387">
        <v>13.229900000000001</v>
      </c>
      <c r="Q30" s="387">
        <v>1.4752000000000001</v>
      </c>
    </row>
    <row r="31" spans="2:17">
      <c r="B31" s="377"/>
      <c r="C31" s="377" t="s">
        <v>420</v>
      </c>
      <c r="D31" s="378">
        <v>9</v>
      </c>
      <c r="E31" s="377" t="s">
        <v>1032</v>
      </c>
      <c r="F31" s="377">
        <v>170213</v>
      </c>
      <c r="G31" s="385">
        <v>7.327</v>
      </c>
      <c r="H31" s="386">
        <v>-7.9156000000000004</v>
      </c>
      <c r="I31" s="386">
        <v>3.4780000000000002E-3</v>
      </c>
      <c r="J31" s="386">
        <v>-9.8536999999999999</v>
      </c>
      <c r="K31" s="386">
        <v>6.0334999999999998E-3</v>
      </c>
      <c r="L31" s="387">
        <v>0.57230999999999999</v>
      </c>
      <c r="M31" s="387">
        <v>7.1040000000000001E-3</v>
      </c>
      <c r="N31" s="387">
        <v>0.21865000000000001</v>
      </c>
      <c r="O31" s="387">
        <v>2.9963E-2</v>
      </c>
      <c r="P31" s="387">
        <v>21.3201</v>
      </c>
      <c r="Q31" s="387">
        <v>1.9609000000000001</v>
      </c>
    </row>
    <row r="32" spans="2:17">
      <c r="B32" s="377"/>
      <c r="C32" s="377" t="s">
        <v>423</v>
      </c>
      <c r="D32" s="378">
        <v>10</v>
      </c>
      <c r="E32" s="377" t="s">
        <v>1033</v>
      </c>
      <c r="F32" s="377">
        <v>170530</v>
      </c>
      <c r="G32" s="385">
        <v>7.1829999999999998</v>
      </c>
      <c r="H32" s="386">
        <v>-8.3821999999999992</v>
      </c>
      <c r="I32" s="386">
        <v>4.1155000000000002E-3</v>
      </c>
      <c r="J32" s="386">
        <v>-9.5044000000000004</v>
      </c>
      <c r="K32" s="386">
        <v>7.8616999999999992E-3</v>
      </c>
      <c r="L32" s="387">
        <v>0.57752000000000003</v>
      </c>
      <c r="M32" s="387">
        <v>6.7165000000000002E-3</v>
      </c>
      <c r="N32" s="387">
        <v>0.23422999999999999</v>
      </c>
      <c r="O32" s="387">
        <v>3.0544999999999999E-2</v>
      </c>
      <c r="P32" s="387">
        <v>25.6204</v>
      </c>
      <c r="Q32" s="387">
        <v>1.5805</v>
      </c>
    </row>
    <row r="33" spans="2:17">
      <c r="B33" s="377"/>
      <c r="C33" s="377" t="s">
        <v>423</v>
      </c>
      <c r="D33" s="378">
        <v>10</v>
      </c>
      <c r="E33" s="377" t="s">
        <v>1034</v>
      </c>
      <c r="F33" s="377">
        <v>170802</v>
      </c>
      <c r="G33" s="385">
        <v>7.45</v>
      </c>
      <c r="H33" s="386">
        <v>-8.1633999999999993</v>
      </c>
      <c r="I33" s="386">
        <v>4.3207999999999996E-3</v>
      </c>
      <c r="J33" s="386">
        <v>-9.5338999999999992</v>
      </c>
      <c r="K33" s="386">
        <v>7.6315000000000003E-3</v>
      </c>
      <c r="L33" s="387">
        <v>0.58213999999999999</v>
      </c>
      <c r="M33" s="387">
        <v>7.5063999999999999E-3</v>
      </c>
      <c r="N33" s="387">
        <v>0.52227999999999997</v>
      </c>
      <c r="O33" s="387">
        <v>3.5673999999999997E-2</v>
      </c>
      <c r="P33" s="387">
        <v>48.910400000000003</v>
      </c>
      <c r="Q33" s="387">
        <v>1.7963</v>
      </c>
    </row>
    <row r="34" spans="2:17">
      <c r="B34" s="377"/>
      <c r="C34" s="377" t="s">
        <v>423</v>
      </c>
      <c r="D34" s="378">
        <v>10</v>
      </c>
      <c r="E34" s="377" t="s">
        <v>1035</v>
      </c>
      <c r="F34" s="377">
        <v>170808</v>
      </c>
      <c r="G34" s="385">
        <v>7.3559999999999999</v>
      </c>
      <c r="H34" s="386">
        <v>-8.1746999999999996</v>
      </c>
      <c r="I34" s="386">
        <v>3.5252999999999999E-3</v>
      </c>
      <c r="J34" s="386">
        <v>-10.9359</v>
      </c>
      <c r="K34" s="386">
        <v>6.5211999999999996E-3</v>
      </c>
      <c r="L34" s="387">
        <v>0.57452000000000003</v>
      </c>
      <c r="M34" s="387">
        <v>7.0023999999999998E-3</v>
      </c>
      <c r="N34" s="387">
        <v>0.46101999999999999</v>
      </c>
      <c r="O34" s="387">
        <v>2.9454999999999999E-2</v>
      </c>
      <c r="P34" s="387">
        <v>52.834899999999998</v>
      </c>
      <c r="Q34" s="387">
        <v>1.8664000000000001</v>
      </c>
    </row>
    <row r="35" spans="2:17">
      <c r="B35" s="377"/>
      <c r="C35" s="377" t="s">
        <v>425</v>
      </c>
      <c r="D35" s="378">
        <v>11</v>
      </c>
      <c r="E35" s="377" t="s">
        <v>1036</v>
      </c>
      <c r="F35" s="377">
        <v>170213</v>
      </c>
      <c r="G35" s="385">
        <v>5.5919999999999996</v>
      </c>
      <c r="H35" s="386">
        <v>-6.5202</v>
      </c>
      <c r="I35" s="386">
        <v>4.2024999999999996E-3</v>
      </c>
      <c r="J35" s="386">
        <v>-12.4053</v>
      </c>
      <c r="K35" s="386">
        <v>7.3432999999999997E-3</v>
      </c>
      <c r="L35" s="387">
        <v>0.50346999999999997</v>
      </c>
      <c r="M35" s="387">
        <v>6.9708000000000001E-3</v>
      </c>
      <c r="N35" s="387">
        <v>0.37054999999999999</v>
      </c>
      <c r="O35" s="387">
        <v>3.6227000000000002E-2</v>
      </c>
      <c r="P35" s="387">
        <v>32.0246</v>
      </c>
      <c r="Q35" s="387">
        <v>2.1354000000000002</v>
      </c>
    </row>
    <row r="36" spans="2:17">
      <c r="B36" s="377"/>
      <c r="C36" s="377" t="s">
        <v>425</v>
      </c>
      <c r="D36" s="378">
        <v>11</v>
      </c>
      <c r="E36" s="377" t="s">
        <v>1037</v>
      </c>
      <c r="F36" s="377">
        <v>170209</v>
      </c>
      <c r="G36" s="385">
        <v>6.7169999999999996</v>
      </c>
      <c r="H36" s="386">
        <v>-6.2625000000000002</v>
      </c>
      <c r="I36" s="386">
        <v>4.4400000000000004E-3</v>
      </c>
      <c r="J36" s="386">
        <v>-12.2376</v>
      </c>
      <c r="K36" s="386">
        <v>5.9524000000000001E-3</v>
      </c>
      <c r="L36" s="387">
        <v>0.60807999999999995</v>
      </c>
      <c r="M36" s="387">
        <v>7.4444999999999997E-3</v>
      </c>
      <c r="N36" s="387">
        <v>0.38618000000000002</v>
      </c>
      <c r="O36" s="387">
        <v>3.3432000000000003E-2</v>
      </c>
      <c r="P36" s="387">
        <v>21.622699999999998</v>
      </c>
      <c r="Q36" s="387">
        <v>1.6254999999999999</v>
      </c>
    </row>
    <row r="37" spans="2:17">
      <c r="B37" s="377"/>
      <c r="C37" s="377" t="s">
        <v>427</v>
      </c>
      <c r="D37" s="378">
        <v>12</v>
      </c>
      <c r="E37" s="377" t="s">
        <v>1038</v>
      </c>
      <c r="F37" s="377">
        <v>170211</v>
      </c>
      <c r="G37" s="385">
        <v>7.2530000000000001</v>
      </c>
      <c r="H37" s="386">
        <v>-7.1214000000000004</v>
      </c>
      <c r="I37" s="386">
        <v>4.1790000000000004E-3</v>
      </c>
      <c r="J37" s="386">
        <v>-9.8841000000000001</v>
      </c>
      <c r="K37" s="386">
        <v>6.6249999999999998E-3</v>
      </c>
      <c r="L37" s="387">
        <v>0.55066999999999999</v>
      </c>
      <c r="M37" s="387">
        <v>6.1440000000000002E-3</v>
      </c>
      <c r="N37" s="387">
        <v>0.2238</v>
      </c>
      <c r="O37" s="387">
        <v>2.9687999999999999E-2</v>
      </c>
      <c r="P37" s="387">
        <v>27.066800000000001</v>
      </c>
      <c r="Q37" s="387">
        <v>1.3006</v>
      </c>
    </row>
    <row r="38" spans="2:17">
      <c r="B38" s="377"/>
      <c r="C38" s="377" t="s">
        <v>429</v>
      </c>
      <c r="D38" s="378">
        <v>13</v>
      </c>
      <c r="E38" s="377" t="s">
        <v>1039</v>
      </c>
      <c r="F38" s="377">
        <v>170630</v>
      </c>
      <c r="G38" s="385">
        <v>10.067</v>
      </c>
      <c r="H38" s="386">
        <v>-8.1868999999999996</v>
      </c>
      <c r="I38" s="386">
        <v>3.9423000000000001E-3</v>
      </c>
      <c r="J38" s="386">
        <v>-9.8583999999999996</v>
      </c>
      <c r="K38" s="386">
        <v>6.1741000000000001E-3</v>
      </c>
      <c r="L38" s="387">
        <v>0.61321999999999999</v>
      </c>
      <c r="M38" s="387">
        <v>7.2629000000000001E-3</v>
      </c>
      <c r="N38" s="387">
        <v>0.24365999999999999</v>
      </c>
      <c r="O38" s="387">
        <v>2.8545000000000001E-2</v>
      </c>
      <c r="P38" s="387">
        <v>19.046099999999999</v>
      </c>
      <c r="Q38" s="387">
        <v>1.6744000000000001</v>
      </c>
    </row>
    <row r="39" spans="2:17">
      <c r="B39" s="377"/>
      <c r="C39" s="377" t="s">
        <v>429</v>
      </c>
      <c r="D39" s="378">
        <v>13</v>
      </c>
      <c r="E39" s="377" t="s">
        <v>1040</v>
      </c>
      <c r="F39" s="377">
        <v>170711</v>
      </c>
      <c r="G39" s="385">
        <v>9.36</v>
      </c>
      <c r="H39" s="386">
        <v>-8.1524000000000001</v>
      </c>
      <c r="I39" s="386">
        <v>4.0727000000000003E-3</v>
      </c>
      <c r="J39" s="386">
        <v>-9.9762000000000004</v>
      </c>
      <c r="K39" s="386">
        <v>6.2186000000000003E-3</v>
      </c>
      <c r="L39" s="387">
        <v>0.5262</v>
      </c>
      <c r="M39" s="387">
        <v>6.3160000000000004E-3</v>
      </c>
      <c r="N39" s="387">
        <v>0.29327999999999999</v>
      </c>
      <c r="O39" s="387">
        <v>3.3092999999999997E-2</v>
      </c>
      <c r="P39" s="387">
        <v>67.055400000000006</v>
      </c>
      <c r="Q39" s="387">
        <v>1.9072</v>
      </c>
    </row>
    <row r="40" spans="2:17">
      <c r="B40" s="377"/>
      <c r="C40" s="392" t="s">
        <v>429</v>
      </c>
      <c r="D40" s="393">
        <v>14</v>
      </c>
      <c r="E40" s="392" t="s">
        <v>1041</v>
      </c>
      <c r="F40" s="392">
        <v>170802</v>
      </c>
      <c r="G40" s="394">
        <v>9.1020000000000003</v>
      </c>
      <c r="H40" s="395">
        <v>-6.7363</v>
      </c>
      <c r="I40" s="395">
        <v>3.8769E-3</v>
      </c>
      <c r="J40" s="395">
        <v>-9.0832999999999995</v>
      </c>
      <c r="K40" s="395">
        <v>6.5659000000000004E-3</v>
      </c>
      <c r="L40" s="396">
        <v>0.58055000000000001</v>
      </c>
      <c r="M40" s="396">
        <v>7.3766999999999999E-3</v>
      </c>
      <c r="N40" s="396">
        <v>0.43775999999999998</v>
      </c>
      <c r="O40" s="396">
        <v>3.6662E-2</v>
      </c>
      <c r="P40" s="396">
        <v>47.156199999999998</v>
      </c>
      <c r="Q40" s="396">
        <v>2.0901999999999998</v>
      </c>
    </row>
    <row r="41" spans="2:17">
      <c r="G41" s="405"/>
      <c r="H41" s="406"/>
      <c r="I41" s="406"/>
      <c r="J41" s="406"/>
      <c r="K41" s="406"/>
      <c r="L41" s="407"/>
      <c r="M41" s="407"/>
      <c r="N41" s="407"/>
      <c r="O41" s="407"/>
      <c r="P41" s="407"/>
      <c r="Q41" s="407"/>
    </row>
    <row r="42" spans="2:17">
      <c r="G42" s="405"/>
      <c r="H42" s="406"/>
      <c r="I42" s="406"/>
      <c r="J42" s="406"/>
      <c r="K42" s="406"/>
      <c r="L42" s="407"/>
      <c r="M42" s="407"/>
      <c r="N42" s="407"/>
      <c r="O42" s="407"/>
      <c r="P42" s="407"/>
      <c r="Q42" s="407"/>
    </row>
    <row r="43" spans="2:17">
      <c r="B43" s="377"/>
      <c r="C43" s="380" t="s">
        <v>1165</v>
      </c>
      <c r="D43" s="380"/>
      <c r="E43" s="380"/>
      <c r="F43" s="380"/>
      <c r="G43" s="380"/>
      <c r="H43" s="380"/>
      <c r="I43" s="380"/>
      <c r="J43" s="380"/>
      <c r="K43" s="380"/>
      <c r="L43" s="380"/>
      <c r="M43" s="380"/>
      <c r="N43" s="380"/>
      <c r="O43" s="380"/>
      <c r="P43" s="380"/>
      <c r="Q43" s="380"/>
    </row>
    <row r="44" spans="2:17" s="383" customFormat="1" ht="12" customHeight="1">
      <c r="B44" s="381"/>
      <c r="C44" s="382" t="s">
        <v>186</v>
      </c>
      <c r="D44" s="382" t="s">
        <v>997</v>
      </c>
      <c r="E44" s="382" t="s">
        <v>998</v>
      </c>
      <c r="F44" s="382" t="s">
        <v>999</v>
      </c>
      <c r="G44" s="382" t="s">
        <v>1000</v>
      </c>
      <c r="H44" s="382" t="s">
        <v>1001</v>
      </c>
      <c r="I44" s="382" t="s">
        <v>1002</v>
      </c>
      <c r="J44" s="382" t="s">
        <v>1003</v>
      </c>
      <c r="K44" s="382" t="s">
        <v>1002</v>
      </c>
      <c r="L44" s="382" t="s">
        <v>1004</v>
      </c>
      <c r="M44" s="382" t="s">
        <v>1002</v>
      </c>
      <c r="N44" s="382" t="s">
        <v>1005</v>
      </c>
      <c r="O44" s="382" t="s">
        <v>1002</v>
      </c>
      <c r="P44" s="382" t="s">
        <v>1006</v>
      </c>
      <c r="Q44" s="382" t="s">
        <v>1002</v>
      </c>
    </row>
    <row r="45" spans="2:17" s="383" customFormat="1">
      <c r="B45" s="381"/>
      <c r="C45" s="384"/>
      <c r="D45" s="384"/>
      <c r="E45" s="384"/>
      <c r="F45" s="384"/>
      <c r="G45" s="384"/>
      <c r="H45" s="384"/>
      <c r="I45" s="384"/>
      <c r="J45" s="384"/>
      <c r="K45" s="384"/>
      <c r="L45" s="384"/>
      <c r="M45" s="384"/>
      <c r="N45" s="384"/>
      <c r="O45" s="384"/>
      <c r="P45" s="384"/>
      <c r="Q45" s="384"/>
    </row>
    <row r="46" spans="2:17">
      <c r="B46" s="377"/>
      <c r="C46" s="377" t="s">
        <v>429</v>
      </c>
      <c r="D46" s="378">
        <v>14</v>
      </c>
      <c r="E46" s="377" t="s">
        <v>1042</v>
      </c>
      <c r="F46" s="377">
        <v>170808</v>
      </c>
      <c r="G46" s="385">
        <v>9.0350000000000001</v>
      </c>
      <c r="H46" s="386">
        <v>-6.6597999999999997</v>
      </c>
      <c r="I46" s="386">
        <v>4.3568000000000001E-3</v>
      </c>
      <c r="J46" s="386">
        <v>-10.4384</v>
      </c>
      <c r="K46" s="386">
        <v>6.8986999999999998E-3</v>
      </c>
      <c r="L46" s="387">
        <v>0.58553999999999995</v>
      </c>
      <c r="M46" s="387">
        <v>7.0242999999999998E-3</v>
      </c>
      <c r="N46" s="387">
        <v>0.60992999999999997</v>
      </c>
      <c r="O46" s="387">
        <v>3.8213999999999998E-2</v>
      </c>
      <c r="P46" s="387">
        <v>54.993200000000002</v>
      </c>
      <c r="Q46" s="387">
        <v>1.9257</v>
      </c>
    </row>
    <row r="47" spans="2:17">
      <c r="B47" s="377"/>
      <c r="C47" s="377" t="s">
        <v>429</v>
      </c>
      <c r="D47" s="378">
        <v>14</v>
      </c>
      <c r="E47" s="377" t="s">
        <v>1043</v>
      </c>
      <c r="F47" s="377">
        <v>170824</v>
      </c>
      <c r="G47" s="385">
        <v>9.9870000000000001</v>
      </c>
      <c r="H47" s="386">
        <v>-6.5563000000000002</v>
      </c>
      <c r="I47" s="386">
        <v>3.8083000000000001E-3</v>
      </c>
      <c r="J47" s="386">
        <v>-9.0602999999999998</v>
      </c>
      <c r="K47" s="386">
        <v>7.0178000000000003E-3</v>
      </c>
      <c r="L47" s="387">
        <v>0.59913000000000005</v>
      </c>
      <c r="M47" s="387">
        <v>7.4094E-3</v>
      </c>
      <c r="N47" s="387">
        <v>0.63819000000000004</v>
      </c>
      <c r="O47" s="387">
        <v>3.7608999999999997E-2</v>
      </c>
      <c r="P47" s="387">
        <v>61.710599999999999</v>
      </c>
      <c r="Q47" s="387">
        <v>2.3599000000000001</v>
      </c>
    </row>
    <row r="48" spans="2:17" s="391" customFormat="1">
      <c r="B48" s="390"/>
      <c r="C48" s="377" t="s">
        <v>434</v>
      </c>
      <c r="D48" s="378">
        <v>15</v>
      </c>
      <c r="E48" s="377" t="s">
        <v>1044</v>
      </c>
      <c r="F48" s="377">
        <v>170630</v>
      </c>
      <c r="G48" s="385">
        <v>8.9510000000000005</v>
      </c>
      <c r="H48" s="386">
        <v>-8.0752000000000006</v>
      </c>
      <c r="I48" s="386">
        <v>3.7033999999999999E-3</v>
      </c>
      <c r="J48" s="386">
        <v>-9.3521000000000001</v>
      </c>
      <c r="K48" s="386">
        <v>7.0033999999999999E-3</v>
      </c>
      <c r="L48" s="387">
        <v>0.56728999999999996</v>
      </c>
      <c r="M48" s="387">
        <v>7.2636000000000003E-3</v>
      </c>
      <c r="N48" s="387">
        <v>0.13997999999999999</v>
      </c>
      <c r="O48" s="387">
        <v>2.4930000000000001E-2</v>
      </c>
      <c r="P48" s="387">
        <v>15.0625</v>
      </c>
      <c r="Q48" s="387">
        <v>1.5303</v>
      </c>
    </row>
    <row r="49" spans="2:17" s="391" customFormat="1">
      <c r="B49" s="390"/>
      <c r="C49" s="377" t="s">
        <v>434</v>
      </c>
      <c r="D49" s="378">
        <v>15</v>
      </c>
      <c r="E49" s="377" t="s">
        <v>1045</v>
      </c>
      <c r="F49" s="377">
        <v>170711</v>
      </c>
      <c r="G49" s="385">
        <v>7.64</v>
      </c>
      <c r="H49" s="386">
        <v>-8.0528999999999993</v>
      </c>
      <c r="I49" s="386">
        <v>4.0410000000000003E-3</v>
      </c>
      <c r="J49" s="386">
        <v>-9.5137</v>
      </c>
      <c r="K49" s="386">
        <v>6.7340000000000004E-3</v>
      </c>
      <c r="L49" s="387">
        <v>0.59694000000000003</v>
      </c>
      <c r="M49" s="387">
        <v>6.5935999999999998E-3</v>
      </c>
      <c r="N49" s="387">
        <v>0.32858999999999999</v>
      </c>
      <c r="O49" s="387">
        <v>3.218E-2</v>
      </c>
      <c r="P49" s="387">
        <v>33.665300000000002</v>
      </c>
      <c r="Q49" s="387">
        <v>1.8218000000000001</v>
      </c>
    </row>
    <row r="50" spans="2:17" s="391" customFormat="1">
      <c r="B50" s="390"/>
      <c r="C50" s="377" t="s">
        <v>434</v>
      </c>
      <c r="D50" s="378">
        <v>15</v>
      </c>
      <c r="E50" s="377" t="s">
        <v>1046</v>
      </c>
      <c r="F50" s="377">
        <v>170802</v>
      </c>
      <c r="G50" s="385">
        <v>8.1519999999999992</v>
      </c>
      <c r="H50" s="386">
        <v>-8.0565999999999995</v>
      </c>
      <c r="I50" s="386">
        <v>4.6889000000000002E-3</v>
      </c>
      <c r="J50" s="386">
        <v>-9.4960000000000004</v>
      </c>
      <c r="K50" s="386">
        <v>6.7102000000000004E-3</v>
      </c>
      <c r="L50" s="387">
        <v>0.57047999999999999</v>
      </c>
      <c r="M50" s="387">
        <v>7.5595999999999997E-3</v>
      </c>
      <c r="N50" s="387">
        <v>0.31330000000000002</v>
      </c>
      <c r="O50" s="387">
        <v>3.8773000000000002E-2</v>
      </c>
      <c r="P50" s="387">
        <v>22.598199999999999</v>
      </c>
      <c r="Q50" s="387">
        <v>28.076799999999999</v>
      </c>
    </row>
    <row r="51" spans="2:17" s="391" customFormat="1">
      <c r="B51" s="390"/>
      <c r="C51" s="377" t="s">
        <v>435</v>
      </c>
      <c r="D51" s="378">
        <v>16</v>
      </c>
      <c r="E51" s="377" t="s">
        <v>1047</v>
      </c>
      <c r="F51" s="377">
        <v>170715</v>
      </c>
      <c r="G51" s="385">
        <v>8.7710000000000008</v>
      </c>
      <c r="H51" s="386">
        <v>-4.4847999999999999</v>
      </c>
      <c r="I51" s="386">
        <v>4.7331999999999999E-3</v>
      </c>
      <c r="J51" s="386">
        <v>-15.892099999999999</v>
      </c>
      <c r="K51" s="386">
        <v>7.0114000000000001E-3</v>
      </c>
      <c r="L51" s="387">
        <v>0.45395000000000002</v>
      </c>
      <c r="M51" s="387">
        <v>7.1361000000000003E-3</v>
      </c>
      <c r="N51" s="387">
        <v>0.32485999999999998</v>
      </c>
      <c r="O51" s="387">
        <v>2.9340000000000001E-2</v>
      </c>
      <c r="P51" s="387">
        <v>20.014500000000002</v>
      </c>
      <c r="Q51" s="387">
        <v>1.7715000000000001</v>
      </c>
    </row>
    <row r="52" spans="2:17" s="391" customFormat="1">
      <c r="B52" s="390"/>
      <c r="C52" s="377" t="s">
        <v>435</v>
      </c>
      <c r="D52" s="378">
        <v>16</v>
      </c>
      <c r="E52" s="377" t="s">
        <v>1048</v>
      </c>
      <c r="F52" s="377">
        <v>170802</v>
      </c>
      <c r="G52" s="385">
        <v>7.52</v>
      </c>
      <c r="H52" s="386">
        <v>-4.6787999999999998</v>
      </c>
      <c r="I52" s="386">
        <v>4.3125000000000004E-3</v>
      </c>
      <c r="J52" s="386">
        <v>-15.642799999999999</v>
      </c>
      <c r="K52" s="386">
        <v>6.8256999999999996E-3</v>
      </c>
      <c r="L52" s="387">
        <v>0.47626000000000002</v>
      </c>
      <c r="M52" s="387">
        <v>6.3410999999999997E-3</v>
      </c>
      <c r="N52" s="387">
        <v>0.52664999999999995</v>
      </c>
      <c r="O52" s="387">
        <v>2.9798999999999999E-2</v>
      </c>
      <c r="P52" s="387">
        <v>26.756900000000002</v>
      </c>
      <c r="Q52" s="387">
        <v>1.6080000000000001</v>
      </c>
    </row>
    <row r="53" spans="2:17" s="389" customFormat="1">
      <c r="B53" s="388"/>
      <c r="C53" s="377" t="s">
        <v>436</v>
      </c>
      <c r="D53" s="378">
        <v>17</v>
      </c>
      <c r="E53" s="377" t="s">
        <v>1049</v>
      </c>
      <c r="F53" s="377">
        <v>170419</v>
      </c>
      <c r="G53" s="385">
        <v>7.5049999999999999</v>
      </c>
      <c r="H53" s="386">
        <v>-9.0915999999999997</v>
      </c>
      <c r="I53" s="386">
        <v>4.1801E-3</v>
      </c>
      <c r="J53" s="386">
        <v>-10.256500000000001</v>
      </c>
      <c r="K53" s="386">
        <v>9.5665000000000004E-3</v>
      </c>
      <c r="L53" s="387">
        <v>0.55747999999999998</v>
      </c>
      <c r="M53" s="387">
        <v>7.4155000000000002E-3</v>
      </c>
      <c r="N53" s="387">
        <v>0.17322000000000001</v>
      </c>
      <c r="O53" s="387">
        <v>2.9606E-2</v>
      </c>
      <c r="P53" s="387">
        <v>19.3706</v>
      </c>
      <c r="Q53" s="387">
        <v>1.6621999999999999</v>
      </c>
    </row>
    <row r="54" spans="2:17" s="389" customFormat="1">
      <c r="B54" s="388"/>
      <c r="C54" s="377" t="s">
        <v>1050</v>
      </c>
      <c r="D54" s="378">
        <v>17</v>
      </c>
      <c r="E54" s="377" t="s">
        <v>1051</v>
      </c>
      <c r="F54" s="377">
        <v>170804</v>
      </c>
      <c r="G54" s="385">
        <v>7.7830000000000004</v>
      </c>
      <c r="H54" s="386">
        <v>-9.0863999999999994</v>
      </c>
      <c r="I54" s="386">
        <v>4.0615E-3</v>
      </c>
      <c r="J54" s="386">
        <v>-10.0398</v>
      </c>
      <c r="K54" s="386">
        <v>6.9759000000000002E-3</v>
      </c>
      <c r="L54" s="387">
        <v>0.56894999999999996</v>
      </c>
      <c r="M54" s="387">
        <v>6.9963999999999998E-3</v>
      </c>
      <c r="N54" s="387">
        <v>0.37646000000000002</v>
      </c>
      <c r="O54" s="387">
        <v>3.5325000000000002E-2</v>
      </c>
      <c r="P54" s="387">
        <v>42.796199999999999</v>
      </c>
      <c r="Q54" s="387">
        <v>2.3773</v>
      </c>
    </row>
    <row r="55" spans="2:17" s="389" customFormat="1">
      <c r="B55" s="388"/>
      <c r="C55" s="377" t="s">
        <v>1050</v>
      </c>
      <c r="D55" s="378">
        <v>17</v>
      </c>
      <c r="E55" s="377" t="s">
        <v>1052</v>
      </c>
      <c r="F55" s="377">
        <v>170811</v>
      </c>
      <c r="G55" s="385">
        <v>7.6509999999999998</v>
      </c>
      <c r="H55" s="386">
        <v>-9.0840999999999994</v>
      </c>
      <c r="I55" s="386">
        <v>4.4727999999999999E-3</v>
      </c>
      <c r="J55" s="386">
        <v>-9.9426000000000005</v>
      </c>
      <c r="K55" s="386">
        <v>7.7079000000000002E-3</v>
      </c>
      <c r="L55" s="387">
        <v>0.55710000000000004</v>
      </c>
      <c r="M55" s="387">
        <v>7.1269999999999997E-3</v>
      </c>
      <c r="N55" s="387">
        <v>0.44607999999999998</v>
      </c>
      <c r="O55" s="387">
        <v>3.0972E-2</v>
      </c>
      <c r="P55" s="387">
        <v>111.7953</v>
      </c>
      <c r="Q55" s="387">
        <v>1.526</v>
      </c>
    </row>
    <row r="56" spans="2:17">
      <c r="B56" s="377"/>
      <c r="C56" s="377" t="s">
        <v>444</v>
      </c>
      <c r="D56" s="378">
        <v>18</v>
      </c>
      <c r="E56" s="377" t="s">
        <v>1053</v>
      </c>
      <c r="F56" s="377">
        <v>170213</v>
      </c>
      <c r="G56" s="385">
        <v>7.1040000000000001</v>
      </c>
      <c r="H56" s="386">
        <v>-7.9878</v>
      </c>
      <c r="I56" s="386">
        <v>3.9010999999999998E-3</v>
      </c>
      <c r="J56" s="386">
        <v>-10.366300000000001</v>
      </c>
      <c r="K56" s="386">
        <v>6.2491999999999999E-3</v>
      </c>
      <c r="L56" s="387">
        <v>0.53525</v>
      </c>
      <c r="M56" s="387">
        <v>6.8443000000000002E-3</v>
      </c>
      <c r="N56" s="387">
        <v>0.33140999999999998</v>
      </c>
      <c r="O56" s="387">
        <v>3.2843999999999998E-2</v>
      </c>
      <c r="P56" s="387">
        <v>25.027000000000001</v>
      </c>
      <c r="Q56" s="387">
        <v>1.5728</v>
      </c>
    </row>
    <row r="57" spans="2:17">
      <c r="B57" s="377"/>
      <c r="C57" s="377" t="s">
        <v>444</v>
      </c>
      <c r="D57" s="378">
        <v>18</v>
      </c>
      <c r="E57" s="377" t="s">
        <v>1054</v>
      </c>
      <c r="F57" s="377">
        <v>170211</v>
      </c>
      <c r="G57" s="385">
        <v>7.2060000000000004</v>
      </c>
      <c r="H57" s="386">
        <v>-7.9413999999999998</v>
      </c>
      <c r="I57" s="386">
        <v>4.1403999999999998E-3</v>
      </c>
      <c r="J57" s="386">
        <v>-10.492900000000001</v>
      </c>
      <c r="K57" s="386">
        <v>5.6518999999999996E-3</v>
      </c>
      <c r="L57" s="387">
        <v>0.56347000000000003</v>
      </c>
      <c r="M57" s="387">
        <v>7.6204999999999997E-3</v>
      </c>
      <c r="N57" s="387">
        <v>0.18457000000000001</v>
      </c>
      <c r="O57" s="387">
        <v>2.8934000000000001E-2</v>
      </c>
      <c r="P57" s="387">
        <v>10.304399999999999</v>
      </c>
      <c r="Q57" s="387">
        <v>1.8983000000000001</v>
      </c>
    </row>
    <row r="58" spans="2:17">
      <c r="B58" s="377"/>
      <c r="C58" s="377" t="s">
        <v>445</v>
      </c>
      <c r="D58" s="378">
        <v>19</v>
      </c>
      <c r="E58" s="377" t="s">
        <v>1055</v>
      </c>
      <c r="F58" s="377">
        <v>170630</v>
      </c>
      <c r="G58" s="385">
        <v>8.5579999999999998</v>
      </c>
      <c r="H58" s="386">
        <v>-8.4894999999999996</v>
      </c>
      <c r="I58" s="386">
        <v>3.8671999999999999E-3</v>
      </c>
      <c r="J58" s="386">
        <v>-9.9095999999999993</v>
      </c>
      <c r="K58" s="386">
        <v>5.9233000000000003E-3</v>
      </c>
      <c r="L58" s="387">
        <v>0.52681999999999995</v>
      </c>
      <c r="M58" s="387">
        <v>7.3429999999999997E-3</v>
      </c>
      <c r="N58" s="387">
        <v>0.27012000000000003</v>
      </c>
      <c r="O58" s="387">
        <v>3.1210000000000002E-2</v>
      </c>
      <c r="P58" s="387">
        <v>23.733499999999999</v>
      </c>
      <c r="Q58" s="387">
        <v>1.8453999999999999</v>
      </c>
    </row>
    <row r="59" spans="2:17">
      <c r="B59" s="377"/>
      <c r="C59" s="377" t="s">
        <v>1056</v>
      </c>
      <c r="D59" s="378">
        <v>19</v>
      </c>
      <c r="E59" s="377" t="s">
        <v>1057</v>
      </c>
      <c r="F59" s="377">
        <v>170804</v>
      </c>
      <c r="G59" s="385">
        <v>7.6689999999999996</v>
      </c>
      <c r="H59" s="386">
        <v>-7.9583000000000004</v>
      </c>
      <c r="I59" s="386">
        <v>3.6372000000000002E-3</v>
      </c>
      <c r="J59" s="386">
        <v>-9.6273999999999997</v>
      </c>
      <c r="K59" s="386">
        <v>7.1348999999999996E-3</v>
      </c>
      <c r="L59" s="387">
        <v>0.56315000000000004</v>
      </c>
      <c r="M59" s="387">
        <v>7.4415000000000002E-3</v>
      </c>
      <c r="N59" s="387">
        <v>0.27439000000000002</v>
      </c>
      <c r="O59" s="387">
        <v>3.0550000000000001E-2</v>
      </c>
      <c r="P59" s="387">
        <v>31.2498</v>
      </c>
      <c r="Q59" s="387">
        <v>1.7263999999999999</v>
      </c>
    </row>
    <row r="60" spans="2:17" s="389" customFormat="1">
      <c r="B60" s="388"/>
      <c r="C60" s="377" t="s">
        <v>452</v>
      </c>
      <c r="D60" s="378">
        <v>20</v>
      </c>
      <c r="E60" s="377" t="s">
        <v>1058</v>
      </c>
      <c r="F60" s="377">
        <v>170714</v>
      </c>
      <c r="G60" s="385">
        <v>9.3239999999999998</v>
      </c>
      <c r="H60" s="386">
        <v>-7.4234999999999998</v>
      </c>
      <c r="I60" s="386">
        <v>4.2938999999999998E-3</v>
      </c>
      <c r="J60" s="386">
        <v>-11.4764</v>
      </c>
      <c r="K60" s="386">
        <v>6.6956000000000003E-3</v>
      </c>
      <c r="L60" s="387">
        <v>0.58603000000000005</v>
      </c>
      <c r="M60" s="387">
        <v>6.5243000000000002E-3</v>
      </c>
      <c r="N60" s="387">
        <v>0.85129999999999995</v>
      </c>
      <c r="O60" s="387">
        <v>3.2404000000000002E-2</v>
      </c>
      <c r="P60" s="387">
        <v>221.14330000000001</v>
      </c>
      <c r="Q60" s="387">
        <v>2.2185000000000001</v>
      </c>
    </row>
    <row r="61" spans="2:17" s="389" customFormat="1">
      <c r="B61" s="388"/>
      <c r="C61" s="377" t="s">
        <v>452</v>
      </c>
      <c r="D61" s="378">
        <v>20</v>
      </c>
      <c r="E61" s="377" t="s">
        <v>1059</v>
      </c>
      <c r="F61" s="377">
        <v>170805</v>
      </c>
      <c r="G61" s="385">
        <v>10.192</v>
      </c>
      <c r="H61" s="386">
        <v>-7.5290999999999997</v>
      </c>
      <c r="I61" s="386">
        <v>4.1795000000000001E-3</v>
      </c>
      <c r="J61" s="386">
        <v>-11.458399999999999</v>
      </c>
      <c r="K61" s="386">
        <v>6.7532E-3</v>
      </c>
      <c r="L61" s="387">
        <v>0.59028999999999998</v>
      </c>
      <c r="M61" s="387">
        <v>6.7777000000000002E-3</v>
      </c>
      <c r="N61" s="387">
        <v>0.57230999999999999</v>
      </c>
      <c r="O61" s="387">
        <v>3.6102000000000002E-2</v>
      </c>
      <c r="P61" s="387">
        <v>54.625900000000001</v>
      </c>
      <c r="Q61" s="387">
        <v>2.2284000000000002</v>
      </c>
    </row>
    <row r="62" spans="2:17" s="389" customFormat="1">
      <c r="B62" s="388"/>
      <c r="C62" s="377" t="s">
        <v>452</v>
      </c>
      <c r="D62" s="378">
        <v>20</v>
      </c>
      <c r="E62" s="377" t="s">
        <v>1060</v>
      </c>
      <c r="F62" s="377">
        <v>170811</v>
      </c>
      <c r="G62" s="385">
        <v>10.276</v>
      </c>
      <c r="H62" s="386">
        <v>-7.4760999999999997</v>
      </c>
      <c r="I62" s="386">
        <v>3.9766000000000003E-3</v>
      </c>
      <c r="J62" s="386">
        <v>-11.285</v>
      </c>
      <c r="K62" s="386">
        <v>6.7174000000000001E-3</v>
      </c>
      <c r="L62" s="387">
        <v>0.58338000000000001</v>
      </c>
      <c r="M62" s="387">
        <v>7.3984999999999997E-3</v>
      </c>
      <c r="N62" s="387">
        <v>0.56808000000000003</v>
      </c>
      <c r="O62" s="387">
        <v>3.347E-2</v>
      </c>
      <c r="P62" s="387">
        <v>56.724200000000003</v>
      </c>
      <c r="Q62" s="387">
        <v>1.7402</v>
      </c>
    </row>
    <row r="63" spans="2:17">
      <c r="B63" s="377"/>
      <c r="C63" s="377" t="s">
        <v>431</v>
      </c>
      <c r="D63" s="378">
        <v>21</v>
      </c>
      <c r="E63" s="377" t="s">
        <v>1061</v>
      </c>
      <c r="F63" s="377">
        <v>170211</v>
      </c>
      <c r="G63" s="385">
        <v>6.952</v>
      </c>
      <c r="H63" s="386">
        <v>-7.9992999999999999</v>
      </c>
      <c r="I63" s="386">
        <v>4.2751999999999998E-3</v>
      </c>
      <c r="J63" s="386">
        <v>-10.172499999999999</v>
      </c>
      <c r="K63" s="386">
        <v>6.2586999999999999E-3</v>
      </c>
      <c r="L63" s="387">
        <v>0.55828</v>
      </c>
      <c r="M63" s="387">
        <v>7.8711000000000007E-3</v>
      </c>
      <c r="N63" s="387">
        <v>0.20719000000000001</v>
      </c>
      <c r="O63" s="387">
        <v>2.6259999999999999E-2</v>
      </c>
      <c r="P63" s="387">
        <v>27.8901</v>
      </c>
      <c r="Q63" s="387">
        <v>1.6967000000000001</v>
      </c>
    </row>
    <row r="64" spans="2:17">
      <c r="B64" s="377"/>
      <c r="C64" s="377" t="s">
        <v>431</v>
      </c>
      <c r="D64" s="378">
        <v>21</v>
      </c>
      <c r="E64" s="377" t="s">
        <v>1062</v>
      </c>
      <c r="F64" s="377">
        <v>170213</v>
      </c>
      <c r="G64" s="385">
        <v>7.3559999999999999</v>
      </c>
      <c r="H64" s="386">
        <v>-8.0187000000000008</v>
      </c>
      <c r="I64" s="386">
        <v>4.1484E-3</v>
      </c>
      <c r="J64" s="386">
        <v>-10.1395</v>
      </c>
      <c r="K64" s="386">
        <v>6.3918000000000004E-3</v>
      </c>
      <c r="L64" s="387">
        <v>0.60453999999999997</v>
      </c>
      <c r="M64" s="387">
        <v>7.0745000000000001E-3</v>
      </c>
      <c r="N64" s="387">
        <v>0.34298000000000001</v>
      </c>
      <c r="O64" s="387">
        <v>2.9676000000000001E-2</v>
      </c>
      <c r="P64" s="387">
        <v>30.055599999999998</v>
      </c>
      <c r="Q64" s="387">
        <v>1.7556</v>
      </c>
    </row>
    <row r="65" spans="2:17">
      <c r="B65" s="377"/>
      <c r="C65" s="377" t="s">
        <v>431</v>
      </c>
      <c r="D65" s="378">
        <v>21</v>
      </c>
      <c r="E65" s="377" t="s">
        <v>1063</v>
      </c>
      <c r="F65" s="377">
        <v>170824</v>
      </c>
      <c r="G65" s="385">
        <v>9.7449999999999992</v>
      </c>
      <c r="H65" s="386">
        <v>-7.7502000000000004</v>
      </c>
      <c r="I65" s="386">
        <v>4.5097999999999996E-3</v>
      </c>
      <c r="J65" s="386">
        <v>-9.9260000000000002</v>
      </c>
      <c r="K65" s="386">
        <v>1.0699999999999999E-2</v>
      </c>
      <c r="L65" s="387">
        <v>0.58713000000000004</v>
      </c>
      <c r="M65" s="387">
        <v>7.5513000000000004E-3</v>
      </c>
      <c r="N65" s="387">
        <v>0.30092999999999998</v>
      </c>
      <c r="O65" s="387">
        <v>3.3255E-2</v>
      </c>
      <c r="P65" s="387">
        <v>35.9392</v>
      </c>
      <c r="Q65" s="387">
        <v>2.8576999999999999</v>
      </c>
    </row>
    <row r="66" spans="2:17">
      <c r="B66" s="377"/>
      <c r="C66" s="377" t="s">
        <v>431</v>
      </c>
      <c r="D66" s="378">
        <v>21</v>
      </c>
      <c r="E66" s="377" t="s">
        <v>1064</v>
      </c>
      <c r="F66" s="377">
        <v>170829</v>
      </c>
      <c r="G66" s="385">
        <v>8.3640000000000008</v>
      </c>
      <c r="H66" s="386">
        <v>-7.7134999999999998</v>
      </c>
      <c r="I66" s="386">
        <v>4.3096000000000002E-3</v>
      </c>
      <c r="J66" s="386">
        <v>-9.9174000000000007</v>
      </c>
      <c r="K66" s="386">
        <v>7.2259000000000004E-3</v>
      </c>
      <c r="L66" s="387">
        <v>0.53247999999999995</v>
      </c>
      <c r="M66" s="387">
        <v>6.6036000000000003E-3</v>
      </c>
      <c r="N66" s="387">
        <v>7.5931999999999999E-2</v>
      </c>
      <c r="O66" s="387">
        <v>3.2460000000000003E-2</v>
      </c>
      <c r="P66" s="387">
        <v>7.6382000000000003</v>
      </c>
      <c r="Q66" s="387">
        <v>2.1360999999999999</v>
      </c>
    </row>
    <row r="67" spans="2:17">
      <c r="B67" s="377"/>
      <c r="C67" s="377" t="s">
        <v>433</v>
      </c>
      <c r="D67" s="378">
        <v>22</v>
      </c>
      <c r="E67" s="377" t="s">
        <v>1065</v>
      </c>
      <c r="F67" s="377">
        <v>170714</v>
      </c>
      <c r="G67" s="385">
        <v>8.6479999999999997</v>
      </c>
      <c r="H67" s="386">
        <v>-7.9751000000000003</v>
      </c>
      <c r="I67" s="386">
        <v>4.1614E-3</v>
      </c>
      <c r="J67" s="386">
        <v>-10.1494</v>
      </c>
      <c r="K67" s="386">
        <v>6.3579999999999999E-3</v>
      </c>
      <c r="L67" s="387">
        <v>0.58067999999999997</v>
      </c>
      <c r="M67" s="387">
        <v>6.2068000000000002E-3</v>
      </c>
      <c r="N67" s="387">
        <v>0.41320000000000001</v>
      </c>
      <c r="O67" s="387">
        <v>3.2398999999999997E-2</v>
      </c>
      <c r="P67" s="387">
        <v>69.277799999999999</v>
      </c>
      <c r="Q67" s="387">
        <v>1.7598</v>
      </c>
    </row>
    <row r="68" spans="2:17">
      <c r="B68" s="377"/>
      <c r="C68" s="377" t="s">
        <v>433</v>
      </c>
      <c r="D68" s="378">
        <v>22</v>
      </c>
      <c r="E68" s="377" t="s">
        <v>1066</v>
      </c>
      <c r="F68" s="377">
        <v>170824</v>
      </c>
      <c r="G68" s="385">
        <v>8.1150000000000002</v>
      </c>
      <c r="H68" s="386">
        <v>-7.9320000000000004</v>
      </c>
      <c r="I68" s="386">
        <v>4.0986E-3</v>
      </c>
      <c r="J68" s="386">
        <v>-9.9337999999999997</v>
      </c>
      <c r="K68" s="386">
        <v>6.8919000000000003E-3</v>
      </c>
      <c r="L68" s="387">
        <v>0.60592000000000001</v>
      </c>
      <c r="M68" s="387">
        <v>7.2268000000000002E-3</v>
      </c>
      <c r="N68" s="387">
        <v>0.56999</v>
      </c>
      <c r="O68" s="387">
        <v>4.7810999999999999E-2</v>
      </c>
      <c r="P68" s="387">
        <v>51.005699999999997</v>
      </c>
      <c r="Q68" s="387">
        <v>3.11</v>
      </c>
    </row>
    <row r="69" spans="2:17">
      <c r="B69" s="377"/>
      <c r="C69" s="377" t="s">
        <v>433</v>
      </c>
      <c r="D69" s="378">
        <v>22</v>
      </c>
      <c r="E69" s="377" t="s">
        <v>1067</v>
      </c>
      <c r="F69" s="377">
        <v>170830</v>
      </c>
      <c r="G69" s="385">
        <v>8.9740000000000002</v>
      </c>
      <c r="H69" s="386">
        <v>-7.944</v>
      </c>
      <c r="I69" s="386">
        <v>4.4701999999999997E-3</v>
      </c>
      <c r="J69" s="386">
        <v>-9.9991000000000003</v>
      </c>
      <c r="K69" s="386">
        <v>6.2598000000000003E-3</v>
      </c>
      <c r="L69" s="387">
        <v>0.54273000000000005</v>
      </c>
      <c r="M69" s="387">
        <v>5.5319000000000002E-3</v>
      </c>
      <c r="N69" s="387">
        <v>0.22744</v>
      </c>
      <c r="O69" s="387">
        <v>2.6707000000000002E-2</v>
      </c>
      <c r="P69" s="387">
        <v>58.6691</v>
      </c>
      <c r="Q69" s="387">
        <v>1.9692000000000001</v>
      </c>
    </row>
    <row r="70" spans="2:17" s="389" customFormat="1">
      <c r="B70" s="388"/>
      <c r="C70" s="377" t="s">
        <v>437</v>
      </c>
      <c r="D70" s="378">
        <v>23</v>
      </c>
      <c r="E70" s="377" t="s">
        <v>1068</v>
      </c>
      <c r="F70" s="377">
        <v>170714</v>
      </c>
      <c r="G70" s="385">
        <v>8.7899999999999991</v>
      </c>
      <c r="H70" s="386">
        <v>-7.6421000000000001</v>
      </c>
      <c r="I70" s="386">
        <v>4.7606000000000002E-3</v>
      </c>
      <c r="J70" s="386">
        <v>-8.8163</v>
      </c>
      <c r="K70" s="386">
        <v>7.1076000000000004E-3</v>
      </c>
      <c r="L70" s="387">
        <v>0.60262000000000004</v>
      </c>
      <c r="M70" s="387">
        <v>6.0381000000000002E-3</v>
      </c>
      <c r="N70" s="387">
        <v>0.37053000000000003</v>
      </c>
      <c r="O70" s="387">
        <v>2.7754000000000001E-2</v>
      </c>
      <c r="P70" s="387">
        <v>72.704700000000003</v>
      </c>
      <c r="Q70" s="387">
        <v>1.7134</v>
      </c>
    </row>
    <row r="71" spans="2:17" s="389" customFormat="1">
      <c r="B71" s="388"/>
      <c r="C71" s="377" t="s">
        <v>437</v>
      </c>
      <c r="D71" s="378">
        <v>23</v>
      </c>
      <c r="E71" s="377" t="s">
        <v>1069</v>
      </c>
      <c r="F71" s="377">
        <v>170805</v>
      </c>
      <c r="G71" s="385">
        <v>8.0619999999999994</v>
      </c>
      <c r="H71" s="386">
        <v>-7.6704999999999997</v>
      </c>
      <c r="I71" s="386">
        <v>3.7226E-3</v>
      </c>
      <c r="J71" s="386">
        <v>-9.0391999999999992</v>
      </c>
      <c r="K71" s="386">
        <v>7.0479999999999996E-3</v>
      </c>
      <c r="L71" s="387">
        <v>0.60704999999999998</v>
      </c>
      <c r="M71" s="387">
        <v>6.5202000000000003E-3</v>
      </c>
      <c r="N71" s="387">
        <v>0.53093000000000001</v>
      </c>
      <c r="O71" s="387">
        <v>3.2231999999999997E-2</v>
      </c>
      <c r="P71" s="387">
        <v>42.606999999999999</v>
      </c>
      <c r="Q71" s="387">
        <v>1.7408999999999999</v>
      </c>
    </row>
    <row r="72" spans="2:17" s="389" customFormat="1">
      <c r="B72" s="388"/>
      <c r="C72" s="377" t="s">
        <v>1070</v>
      </c>
      <c r="D72" s="378">
        <v>23</v>
      </c>
      <c r="E72" s="377" t="s">
        <v>1071</v>
      </c>
      <c r="F72" s="377">
        <v>170811</v>
      </c>
      <c r="G72" s="385">
        <v>8.6720000000000006</v>
      </c>
      <c r="H72" s="386">
        <v>-7.6780999999999997</v>
      </c>
      <c r="I72" s="386">
        <v>4.5750000000000001E-3</v>
      </c>
      <c r="J72" s="386">
        <v>-9.0531000000000006</v>
      </c>
      <c r="K72" s="386">
        <v>6.7421E-3</v>
      </c>
      <c r="L72" s="387">
        <v>0.58633999999999997</v>
      </c>
      <c r="M72" s="387">
        <v>6.3799E-3</v>
      </c>
      <c r="N72" s="387">
        <v>0.37374000000000002</v>
      </c>
      <c r="O72" s="387">
        <v>2.9012E-2</v>
      </c>
      <c r="P72" s="387">
        <v>41.018900000000002</v>
      </c>
      <c r="Q72" s="387">
        <v>1.4951000000000001</v>
      </c>
    </row>
    <row r="73" spans="2:17" s="389" customFormat="1">
      <c r="B73" s="388"/>
      <c r="C73" s="377" t="s">
        <v>438</v>
      </c>
      <c r="D73" s="378">
        <v>24</v>
      </c>
      <c r="E73" s="377" t="s">
        <v>1072</v>
      </c>
      <c r="F73" s="377">
        <v>170714</v>
      </c>
      <c r="G73" s="385">
        <v>8.4060000000000006</v>
      </c>
      <c r="H73" s="386">
        <v>-7.9188999999999998</v>
      </c>
      <c r="I73" s="386">
        <v>4.3096999999999996E-3</v>
      </c>
      <c r="J73" s="386">
        <v>-11.417400000000001</v>
      </c>
      <c r="K73" s="386">
        <v>7.5331E-3</v>
      </c>
      <c r="L73" s="387">
        <v>0.53547999999999996</v>
      </c>
      <c r="M73" s="387">
        <v>7.3651999999999997E-3</v>
      </c>
      <c r="N73" s="387">
        <v>0.33069999999999999</v>
      </c>
      <c r="O73" s="387">
        <v>2.6539E-2</v>
      </c>
      <c r="P73" s="387">
        <v>29.067900000000002</v>
      </c>
      <c r="Q73" s="387">
        <v>1.4832000000000001</v>
      </c>
    </row>
    <row r="74" spans="2:17" s="389" customFormat="1">
      <c r="B74" s="388"/>
      <c r="C74" s="377" t="s">
        <v>439</v>
      </c>
      <c r="D74" s="378">
        <v>25</v>
      </c>
      <c r="E74" s="377" t="s">
        <v>1073</v>
      </c>
      <c r="F74" s="377">
        <v>170715</v>
      </c>
      <c r="G74" s="385">
        <v>8.2309999999999999</v>
      </c>
      <c r="H74" s="386">
        <v>-8.4867000000000008</v>
      </c>
      <c r="I74" s="386">
        <v>4.2801999999999996E-3</v>
      </c>
      <c r="J74" s="386">
        <v>-10.101699999999999</v>
      </c>
      <c r="K74" s="386">
        <v>6.7169999999999999E-3</v>
      </c>
      <c r="L74" s="387">
        <v>0.56538999999999995</v>
      </c>
      <c r="M74" s="387">
        <v>6.4038999999999997E-3</v>
      </c>
      <c r="N74" s="387">
        <v>0.53515000000000001</v>
      </c>
      <c r="O74" s="387">
        <v>2.9413999999999999E-2</v>
      </c>
      <c r="P74" s="387">
        <v>88.757000000000005</v>
      </c>
      <c r="Q74" s="387">
        <v>1.6034999999999999</v>
      </c>
    </row>
    <row r="75" spans="2:17" s="389" customFormat="1">
      <c r="B75" s="388"/>
      <c r="C75" s="377" t="s">
        <v>439</v>
      </c>
      <c r="D75" s="378">
        <v>25</v>
      </c>
      <c r="E75" s="377" t="s">
        <v>1074</v>
      </c>
      <c r="F75" s="377">
        <v>170805</v>
      </c>
      <c r="G75" s="385">
        <v>8.2390000000000008</v>
      </c>
      <c r="H75" s="386">
        <v>-8.5388999999999999</v>
      </c>
      <c r="I75" s="386">
        <v>4.4042999999999999E-3</v>
      </c>
      <c r="J75" s="386">
        <v>-10.2155</v>
      </c>
      <c r="K75" s="386">
        <v>5.9712000000000003E-3</v>
      </c>
      <c r="L75" s="387">
        <v>0.53737999999999997</v>
      </c>
      <c r="M75" s="387">
        <v>6.7596000000000002E-3</v>
      </c>
      <c r="N75" s="387">
        <v>0.21958</v>
      </c>
      <c r="O75" s="387">
        <v>3.1517999999999997E-2</v>
      </c>
      <c r="P75" s="387">
        <v>21.3079</v>
      </c>
      <c r="Q75" s="387">
        <v>2.2326999999999999</v>
      </c>
    </row>
    <row r="76" spans="2:17" s="389" customFormat="1">
      <c r="B76" s="388"/>
      <c r="C76" s="377" t="s">
        <v>439</v>
      </c>
      <c r="D76" s="378">
        <v>25</v>
      </c>
      <c r="E76" s="377" t="s">
        <v>1075</v>
      </c>
      <c r="F76" s="377">
        <v>170811</v>
      </c>
      <c r="G76" s="385">
        <v>8.6349999999999998</v>
      </c>
      <c r="H76" s="386">
        <v>-8.6949000000000005</v>
      </c>
      <c r="I76" s="386">
        <v>4.2715000000000001E-3</v>
      </c>
      <c r="J76" s="386">
        <v>-9.5776000000000003</v>
      </c>
      <c r="K76" s="386">
        <v>6.6912999999999999E-3</v>
      </c>
      <c r="L76" s="387">
        <v>0.55964999999999998</v>
      </c>
      <c r="M76" s="387">
        <v>5.8589000000000002E-3</v>
      </c>
      <c r="N76" s="387">
        <v>0.27178999999999998</v>
      </c>
      <c r="O76" s="387">
        <v>2.9408E-2</v>
      </c>
      <c r="P76" s="387">
        <v>28.198699999999999</v>
      </c>
      <c r="Q76" s="387">
        <v>1.7766</v>
      </c>
    </row>
    <row r="77" spans="2:17" s="389" customFormat="1">
      <c r="B77" s="388"/>
      <c r="C77" s="377" t="s">
        <v>439</v>
      </c>
      <c r="D77" s="378">
        <v>25</v>
      </c>
      <c r="E77" s="377" t="s">
        <v>1076</v>
      </c>
      <c r="F77" s="377">
        <v>170825</v>
      </c>
      <c r="G77" s="385">
        <v>8.4659999999999993</v>
      </c>
      <c r="H77" s="386">
        <v>-8.6502999999999997</v>
      </c>
      <c r="I77" s="386">
        <v>3.6576999999999998E-3</v>
      </c>
      <c r="J77" s="386">
        <v>-9.7364999999999995</v>
      </c>
      <c r="K77" s="386">
        <v>7.4108000000000004E-3</v>
      </c>
      <c r="L77" s="387">
        <v>0.53466999999999998</v>
      </c>
      <c r="M77" s="387">
        <v>7.1789999999999996E-3</v>
      </c>
      <c r="N77" s="387">
        <v>7.0055999999999993E-2</v>
      </c>
      <c r="O77" s="387">
        <v>2.6172999999999998E-2</v>
      </c>
      <c r="P77" s="387">
        <v>36.264299999999999</v>
      </c>
      <c r="Q77" s="387">
        <v>1.5912999999999999</v>
      </c>
    </row>
    <row r="78" spans="2:17" s="389" customFormat="1">
      <c r="B78" s="388"/>
      <c r="C78" s="377" t="s">
        <v>440</v>
      </c>
      <c r="D78" s="378">
        <v>26</v>
      </c>
      <c r="E78" s="377" t="s">
        <v>1077</v>
      </c>
      <c r="F78" s="377">
        <v>170812</v>
      </c>
      <c r="G78" s="385">
        <v>8.7889999999999997</v>
      </c>
      <c r="H78" s="386">
        <v>-7.2582000000000004</v>
      </c>
      <c r="I78" s="386">
        <v>4.2207E-3</v>
      </c>
      <c r="J78" s="386">
        <v>-13.0709</v>
      </c>
      <c r="K78" s="386">
        <v>5.9620999999999997E-3</v>
      </c>
      <c r="L78" s="387">
        <v>0.52690000000000003</v>
      </c>
      <c r="M78" s="387">
        <v>7.0819999999999998E-3</v>
      </c>
      <c r="N78" s="387">
        <v>0.40287000000000001</v>
      </c>
      <c r="O78" s="387">
        <v>3.7018000000000002E-2</v>
      </c>
      <c r="P78" s="387">
        <v>31.880600000000001</v>
      </c>
      <c r="Q78" s="387">
        <v>1.9915</v>
      </c>
    </row>
    <row r="79" spans="2:17" s="389" customFormat="1">
      <c r="B79" s="388"/>
      <c r="C79" s="377" t="s">
        <v>440</v>
      </c>
      <c r="D79" s="378">
        <v>26</v>
      </c>
      <c r="E79" s="377" t="s">
        <v>1078</v>
      </c>
      <c r="F79" s="377">
        <v>170825</v>
      </c>
      <c r="G79" s="385">
        <v>8.359</v>
      </c>
      <c r="H79" s="386">
        <v>-7.1189</v>
      </c>
      <c r="I79" s="386">
        <v>4.1828999999999998E-3</v>
      </c>
      <c r="J79" s="386">
        <v>-13.344799999999999</v>
      </c>
      <c r="K79" s="386">
        <v>5.9427999999999998E-3</v>
      </c>
      <c r="L79" s="387">
        <v>0.52120999999999995</v>
      </c>
      <c r="M79" s="387">
        <v>7.1304999999999997E-3</v>
      </c>
      <c r="N79" s="387">
        <v>0.30421999999999999</v>
      </c>
      <c r="O79" s="387">
        <v>3.0159999999999999E-2</v>
      </c>
      <c r="P79" s="387">
        <v>26.6114</v>
      </c>
      <c r="Q79" s="387">
        <v>1.9412</v>
      </c>
    </row>
    <row r="80" spans="2:17">
      <c r="B80" s="377"/>
      <c r="C80" s="392" t="s">
        <v>441</v>
      </c>
      <c r="D80" s="393">
        <v>27</v>
      </c>
      <c r="E80" s="392" t="s">
        <v>1079</v>
      </c>
      <c r="F80" s="392">
        <v>170213</v>
      </c>
      <c r="G80" s="394">
        <v>7.0659999999999998</v>
      </c>
      <c r="H80" s="395">
        <v>-7.8745000000000003</v>
      </c>
      <c r="I80" s="395">
        <v>4.5547000000000001E-3</v>
      </c>
      <c r="J80" s="395">
        <v>-9.7062000000000008</v>
      </c>
      <c r="K80" s="395">
        <v>7.8875000000000004E-3</v>
      </c>
      <c r="L80" s="396">
        <v>0.58474000000000004</v>
      </c>
      <c r="M80" s="396">
        <v>6.2706000000000003E-3</v>
      </c>
      <c r="N80" s="396">
        <v>0.41225000000000001</v>
      </c>
      <c r="O80" s="396">
        <v>3.1396E-2</v>
      </c>
      <c r="P80" s="396">
        <v>99.112099999999998</v>
      </c>
      <c r="Q80" s="396">
        <v>1.7395</v>
      </c>
    </row>
    <row r="81" spans="2:17">
      <c r="G81" s="405"/>
      <c r="H81" s="406"/>
      <c r="I81" s="406"/>
      <c r="J81" s="406"/>
      <c r="K81" s="406"/>
      <c r="L81" s="407"/>
      <c r="M81" s="407"/>
      <c r="N81" s="407"/>
      <c r="O81" s="407"/>
      <c r="P81" s="407"/>
      <c r="Q81" s="407"/>
    </row>
    <row r="82" spans="2:17">
      <c r="G82" s="405"/>
      <c r="H82" s="406"/>
      <c r="I82" s="406"/>
      <c r="J82" s="406"/>
      <c r="K82" s="406"/>
      <c r="L82" s="407"/>
      <c r="M82" s="407"/>
      <c r="N82" s="407"/>
      <c r="O82" s="407"/>
      <c r="P82" s="407"/>
      <c r="Q82" s="407"/>
    </row>
    <row r="83" spans="2:17">
      <c r="B83" s="377"/>
      <c r="C83" s="380" t="s">
        <v>1166</v>
      </c>
      <c r="D83" s="380"/>
      <c r="E83" s="380"/>
      <c r="F83" s="380"/>
      <c r="G83" s="380"/>
      <c r="H83" s="380"/>
      <c r="I83" s="380"/>
      <c r="J83" s="380"/>
      <c r="K83" s="380"/>
      <c r="L83" s="380"/>
      <c r="M83" s="380"/>
      <c r="N83" s="380"/>
      <c r="O83" s="380"/>
      <c r="P83" s="380"/>
      <c r="Q83" s="380"/>
    </row>
    <row r="84" spans="2:17" s="383" customFormat="1" ht="12" customHeight="1">
      <c r="B84" s="381"/>
      <c r="C84" s="382" t="s">
        <v>186</v>
      </c>
      <c r="D84" s="382" t="s">
        <v>997</v>
      </c>
      <c r="E84" s="382" t="s">
        <v>998</v>
      </c>
      <c r="F84" s="382" t="s">
        <v>999</v>
      </c>
      <c r="G84" s="382" t="s">
        <v>1000</v>
      </c>
      <c r="H84" s="382" t="s">
        <v>1001</v>
      </c>
      <c r="I84" s="382" t="s">
        <v>1002</v>
      </c>
      <c r="J84" s="382" t="s">
        <v>1003</v>
      </c>
      <c r="K84" s="382" t="s">
        <v>1002</v>
      </c>
      <c r="L84" s="382" t="s">
        <v>1004</v>
      </c>
      <c r="M84" s="382" t="s">
        <v>1002</v>
      </c>
      <c r="N84" s="382" t="s">
        <v>1005</v>
      </c>
      <c r="O84" s="382" t="s">
        <v>1002</v>
      </c>
      <c r="P84" s="382" t="s">
        <v>1006</v>
      </c>
      <c r="Q84" s="382" t="s">
        <v>1002</v>
      </c>
    </row>
    <row r="85" spans="2:17" s="383" customFormat="1">
      <c r="B85" s="381"/>
      <c r="C85" s="384"/>
      <c r="D85" s="384"/>
      <c r="E85" s="384"/>
      <c r="F85" s="384"/>
      <c r="G85" s="384"/>
      <c r="H85" s="384"/>
      <c r="I85" s="384"/>
      <c r="J85" s="384"/>
      <c r="K85" s="384"/>
      <c r="L85" s="384"/>
      <c r="M85" s="384"/>
      <c r="N85" s="384"/>
      <c r="O85" s="384"/>
      <c r="P85" s="384"/>
      <c r="Q85" s="384"/>
    </row>
    <row r="86" spans="2:17">
      <c r="B86" s="377"/>
      <c r="C86" s="377" t="s">
        <v>441</v>
      </c>
      <c r="D86" s="378">
        <v>27</v>
      </c>
      <c r="E86" s="377" t="s">
        <v>1080</v>
      </c>
      <c r="F86" s="377">
        <v>170308</v>
      </c>
      <c r="G86" s="385">
        <v>7.8460000000000001</v>
      </c>
      <c r="H86" s="386">
        <v>-7.9264000000000001</v>
      </c>
      <c r="I86" s="386">
        <v>4.2836000000000003E-3</v>
      </c>
      <c r="J86" s="386">
        <v>-10.035600000000001</v>
      </c>
      <c r="K86" s="386">
        <v>7.0987000000000003E-3</v>
      </c>
      <c r="L86" s="387">
        <v>0.59601000000000004</v>
      </c>
      <c r="M86" s="387">
        <v>7.3864999999999998E-3</v>
      </c>
      <c r="N86" s="387">
        <v>0.36010999999999999</v>
      </c>
      <c r="O86" s="387">
        <v>3.0463E-2</v>
      </c>
      <c r="P86" s="387">
        <v>79.298000000000002</v>
      </c>
      <c r="Q86" s="387">
        <v>2.0421</v>
      </c>
    </row>
    <row r="87" spans="2:17">
      <c r="B87" s="377"/>
      <c r="C87" s="377" t="s">
        <v>441</v>
      </c>
      <c r="D87" s="378">
        <v>27</v>
      </c>
      <c r="E87" s="377" t="s">
        <v>1081</v>
      </c>
      <c r="F87" s="377">
        <v>170715</v>
      </c>
      <c r="G87" s="385">
        <v>8.2330000000000005</v>
      </c>
      <c r="H87" s="386">
        <v>-7.6980000000000004</v>
      </c>
      <c r="I87" s="386">
        <v>4.6497999999999999E-3</v>
      </c>
      <c r="J87" s="386">
        <v>-9.9183000000000003</v>
      </c>
      <c r="K87" s="386">
        <v>7.3590000000000001E-3</v>
      </c>
      <c r="L87" s="387">
        <v>0.58975999999999995</v>
      </c>
      <c r="M87" s="387">
        <v>7.6928999999999999E-3</v>
      </c>
      <c r="N87" s="387">
        <v>0.3256</v>
      </c>
      <c r="O87" s="387">
        <v>2.8105999999999999E-2</v>
      </c>
      <c r="P87" s="387">
        <v>36.860799999999998</v>
      </c>
      <c r="Q87" s="387">
        <v>2.0589</v>
      </c>
    </row>
    <row r="88" spans="2:17">
      <c r="B88" s="377"/>
      <c r="C88" s="377" t="s">
        <v>454</v>
      </c>
      <c r="D88" s="378">
        <v>28</v>
      </c>
      <c r="E88" s="377" t="s">
        <v>1082</v>
      </c>
      <c r="F88" s="377">
        <v>160817</v>
      </c>
      <c r="G88" s="385">
        <v>12.93</v>
      </c>
      <c r="H88" s="386">
        <v>-6.5204000000000004</v>
      </c>
      <c r="I88" s="386">
        <v>4.9452999999999997E-3</v>
      </c>
      <c r="J88" s="386">
        <v>-10.0114</v>
      </c>
      <c r="K88" s="386">
        <v>6.8478000000000002E-3</v>
      </c>
      <c r="L88" s="387">
        <v>0.54520000000000002</v>
      </c>
      <c r="M88" s="387">
        <v>8.3014999999999999E-3</v>
      </c>
      <c r="N88" s="387">
        <v>4.8113000000000003E-2</v>
      </c>
      <c r="O88" s="387">
        <v>3.9900999999999999E-2</v>
      </c>
      <c r="P88" s="387">
        <v>13.0504</v>
      </c>
      <c r="Q88" s="387">
        <v>2.5070999999999999</v>
      </c>
    </row>
    <row r="89" spans="2:17">
      <c r="B89" s="377"/>
      <c r="C89" s="377" t="s">
        <v>454</v>
      </c>
      <c r="D89" s="378">
        <v>28</v>
      </c>
      <c r="E89" s="377" t="s">
        <v>1083</v>
      </c>
      <c r="F89" s="377">
        <v>160810</v>
      </c>
      <c r="G89" s="385">
        <v>11.641</v>
      </c>
      <c r="H89" s="386">
        <v>-6.2838000000000003</v>
      </c>
      <c r="I89" s="386">
        <v>4.2827000000000004E-3</v>
      </c>
      <c r="J89" s="386">
        <v>-10.0761</v>
      </c>
      <c r="K89" s="386">
        <v>7.1113000000000001E-3</v>
      </c>
      <c r="L89" s="387">
        <v>0.55689</v>
      </c>
      <c r="M89" s="387">
        <v>8.5695000000000007E-3</v>
      </c>
      <c r="N89" s="387">
        <v>0.24143000000000001</v>
      </c>
      <c r="O89" s="387">
        <v>4.0980000000000003E-2</v>
      </c>
      <c r="P89" s="387">
        <v>91.808700000000002</v>
      </c>
      <c r="Q89" s="387">
        <v>2.4647999999999999</v>
      </c>
    </row>
    <row r="90" spans="2:17">
      <c r="B90" s="377"/>
      <c r="C90" s="377" t="s">
        <v>454</v>
      </c>
      <c r="D90" s="378">
        <v>29</v>
      </c>
      <c r="E90" s="377" t="s">
        <v>1084</v>
      </c>
      <c r="F90" s="377">
        <v>170523</v>
      </c>
      <c r="G90" s="385">
        <v>8.1029999999999998</v>
      </c>
      <c r="H90" s="386">
        <v>-7.4332000000000003</v>
      </c>
      <c r="I90" s="386">
        <v>4.2246999999999996E-3</v>
      </c>
      <c r="J90" s="386">
        <v>-9.0393000000000008</v>
      </c>
      <c r="K90" s="386">
        <v>6.5376999999999996E-3</v>
      </c>
      <c r="L90" s="387">
        <v>0.53417000000000003</v>
      </c>
      <c r="M90" s="387">
        <v>6.7017999999999999E-3</v>
      </c>
      <c r="N90" s="387">
        <v>0.24196999999999999</v>
      </c>
      <c r="O90" s="387">
        <v>3.0735999999999999E-2</v>
      </c>
      <c r="P90" s="387">
        <v>27.327500000000001</v>
      </c>
      <c r="Q90" s="387">
        <v>2.0918000000000001</v>
      </c>
    </row>
    <row r="91" spans="2:17">
      <c r="B91" s="377"/>
      <c r="C91" s="377" t="s">
        <v>458</v>
      </c>
      <c r="D91" s="378">
        <v>30</v>
      </c>
      <c r="E91" s="377" t="s">
        <v>1085</v>
      </c>
      <c r="F91" s="377">
        <v>160817</v>
      </c>
      <c r="G91" s="385">
        <v>14.574999999999999</v>
      </c>
      <c r="H91" s="386">
        <v>-9.8652999999999995</v>
      </c>
      <c r="I91" s="386">
        <v>3.5071E-3</v>
      </c>
      <c r="J91" s="386">
        <v>-7.9724000000000004</v>
      </c>
      <c r="K91" s="386">
        <v>6.4647999999999997E-3</v>
      </c>
      <c r="L91" s="387">
        <v>0.54788000000000003</v>
      </c>
      <c r="M91" s="387">
        <v>8.5088999999999998E-3</v>
      </c>
      <c r="N91" s="387">
        <v>0.14882999999999999</v>
      </c>
      <c r="O91" s="387">
        <v>3.3443000000000001E-2</v>
      </c>
      <c r="P91" s="387">
        <v>28.942</v>
      </c>
      <c r="Q91" s="387">
        <v>2.5674999999999999</v>
      </c>
    </row>
    <row r="92" spans="2:17">
      <c r="B92" s="377"/>
      <c r="C92" s="377" t="s">
        <v>458</v>
      </c>
      <c r="D92" s="378">
        <v>30</v>
      </c>
      <c r="E92" s="377" t="s">
        <v>1086</v>
      </c>
      <c r="F92" s="377">
        <v>160810</v>
      </c>
      <c r="G92" s="385">
        <v>11.583</v>
      </c>
      <c r="H92" s="386">
        <v>-9.8679000000000006</v>
      </c>
      <c r="I92" s="386">
        <v>4.5547000000000001E-3</v>
      </c>
      <c r="J92" s="386">
        <v>-8.01</v>
      </c>
      <c r="K92" s="386">
        <v>6.3480999999999997E-3</v>
      </c>
      <c r="L92" s="387">
        <v>0.55813999999999997</v>
      </c>
      <c r="M92" s="387">
        <v>7.7035000000000003E-3</v>
      </c>
      <c r="N92" s="387">
        <v>0.22294</v>
      </c>
      <c r="O92" s="387">
        <v>3.4112000000000003E-2</v>
      </c>
      <c r="P92" s="387">
        <v>88.863299999999995</v>
      </c>
      <c r="Q92" s="387">
        <v>2.4401999999999999</v>
      </c>
    </row>
    <row r="93" spans="2:17">
      <c r="B93" s="377"/>
      <c r="C93" s="377" t="s">
        <v>459</v>
      </c>
      <c r="D93" s="378">
        <v>31</v>
      </c>
      <c r="E93" s="377" t="s">
        <v>1087</v>
      </c>
      <c r="F93" s="377">
        <v>160817</v>
      </c>
      <c r="G93" s="385">
        <v>12.724</v>
      </c>
      <c r="H93" s="386">
        <v>-8.9703999999999997</v>
      </c>
      <c r="I93" s="386">
        <v>3.8319999999999999E-3</v>
      </c>
      <c r="J93" s="386">
        <v>-8.5830000000000002</v>
      </c>
      <c r="K93" s="386">
        <v>7.0311000000000002E-3</v>
      </c>
      <c r="L93" s="387">
        <v>0.56335000000000002</v>
      </c>
      <c r="M93" s="387">
        <v>7.9895000000000001E-3</v>
      </c>
      <c r="N93" s="387">
        <v>0.15867000000000001</v>
      </c>
      <c r="O93" s="387">
        <v>3.7071E-2</v>
      </c>
      <c r="P93" s="387">
        <v>49.798299999999998</v>
      </c>
      <c r="Q93" s="387">
        <v>2.673</v>
      </c>
    </row>
    <row r="94" spans="2:17">
      <c r="B94" s="377"/>
      <c r="C94" s="377" t="s">
        <v>459</v>
      </c>
      <c r="D94" s="378">
        <v>31</v>
      </c>
      <c r="E94" s="377" t="s">
        <v>1088</v>
      </c>
      <c r="F94" s="377">
        <v>160810</v>
      </c>
      <c r="G94" s="385">
        <v>12.432</v>
      </c>
      <c r="H94" s="386">
        <v>-9.0457999999999998</v>
      </c>
      <c r="I94" s="386">
        <v>4.4355000000000002E-3</v>
      </c>
      <c r="J94" s="386">
        <v>-8.5977999999999994</v>
      </c>
      <c r="K94" s="386">
        <v>6.4993000000000004E-3</v>
      </c>
      <c r="L94" s="387">
        <v>0.57769999999999999</v>
      </c>
      <c r="M94" s="387">
        <v>8.1116999999999995E-3</v>
      </c>
      <c r="N94" s="387">
        <v>0.34043000000000001</v>
      </c>
      <c r="O94" s="387">
        <v>3.3432000000000003E-2</v>
      </c>
      <c r="P94" s="387">
        <v>84.415199999999999</v>
      </c>
      <c r="Q94" s="387">
        <v>2.7970000000000002</v>
      </c>
    </row>
    <row r="95" spans="2:17">
      <c r="B95" s="377"/>
      <c r="C95" s="377" t="s">
        <v>460</v>
      </c>
      <c r="D95" s="378">
        <v>32</v>
      </c>
      <c r="E95" s="377" t="s">
        <v>1089</v>
      </c>
      <c r="F95" s="377">
        <v>170428</v>
      </c>
      <c r="G95" s="385">
        <v>7.4379999999999997</v>
      </c>
      <c r="H95" s="386">
        <v>-9.4930000000000003</v>
      </c>
      <c r="I95" s="386">
        <v>3.9325000000000002E-3</v>
      </c>
      <c r="J95" s="386">
        <v>-7.4272999999999998</v>
      </c>
      <c r="K95" s="386">
        <v>7.7435000000000004E-3</v>
      </c>
      <c r="L95" s="387">
        <v>0.56003999999999998</v>
      </c>
      <c r="M95" s="387">
        <v>7.6105000000000001E-3</v>
      </c>
      <c r="N95" s="387">
        <v>0.15498999999999999</v>
      </c>
      <c r="O95" s="387">
        <v>3.6083999999999998E-2</v>
      </c>
      <c r="P95" s="387">
        <v>58.636499999999998</v>
      </c>
      <c r="Q95" s="387">
        <v>2.3010999999999999</v>
      </c>
    </row>
    <row r="96" spans="2:17">
      <c r="B96" s="377"/>
      <c r="C96" s="377" t="s">
        <v>460</v>
      </c>
      <c r="D96" s="378">
        <v>32</v>
      </c>
      <c r="E96" s="377" t="s">
        <v>1090</v>
      </c>
      <c r="F96" s="377">
        <v>170523</v>
      </c>
      <c r="G96" s="385">
        <v>8.5280000000000005</v>
      </c>
      <c r="H96" s="386">
        <v>-9.2250999999999994</v>
      </c>
      <c r="I96" s="386">
        <v>4.0099000000000003E-3</v>
      </c>
      <c r="J96" s="386">
        <v>-7.7855999999999996</v>
      </c>
      <c r="K96" s="386">
        <v>6.7041999999999996E-3</v>
      </c>
      <c r="L96" s="387">
        <v>0.51968000000000003</v>
      </c>
      <c r="M96" s="387">
        <v>6.8728000000000001E-3</v>
      </c>
      <c r="N96" s="387">
        <v>7.6214000000000004E-2</v>
      </c>
      <c r="O96" s="387">
        <v>3.0929999999999999E-2</v>
      </c>
      <c r="P96" s="387">
        <v>109.34739999999999</v>
      </c>
      <c r="Q96" s="387">
        <v>2.3193000000000001</v>
      </c>
    </row>
    <row r="97" spans="2:17">
      <c r="B97" s="377"/>
      <c r="C97" s="377" t="s">
        <v>460</v>
      </c>
      <c r="D97" s="378">
        <v>33</v>
      </c>
      <c r="E97" s="377" t="s">
        <v>1091</v>
      </c>
      <c r="F97" s="377">
        <v>170825</v>
      </c>
      <c r="G97" s="385">
        <v>7.7039999999999997</v>
      </c>
      <c r="H97" s="386">
        <v>-9.3890999999999991</v>
      </c>
      <c r="I97" s="386">
        <v>4.2202999999999997E-3</v>
      </c>
      <c r="J97" s="386">
        <v>-7.6969000000000003</v>
      </c>
      <c r="K97" s="386">
        <v>6.3232000000000002E-3</v>
      </c>
      <c r="L97" s="387">
        <v>0.57654000000000005</v>
      </c>
      <c r="M97" s="387">
        <v>7.293E-3</v>
      </c>
      <c r="N97" s="387">
        <v>4.5303000000000003E-2</v>
      </c>
      <c r="O97" s="387">
        <v>3.7259E-2</v>
      </c>
      <c r="P97" s="387">
        <v>11.3019</v>
      </c>
      <c r="Q97" s="387">
        <v>2.6892</v>
      </c>
    </row>
    <row r="98" spans="2:17">
      <c r="B98" s="377"/>
      <c r="C98" s="377" t="s">
        <v>460</v>
      </c>
      <c r="D98" s="378">
        <v>33</v>
      </c>
      <c r="E98" s="377" t="s">
        <v>1092</v>
      </c>
      <c r="F98" s="377">
        <v>170830</v>
      </c>
      <c r="G98" s="385">
        <v>8.4</v>
      </c>
      <c r="H98" s="386">
        <v>-9.2630999999999997</v>
      </c>
      <c r="I98" s="386">
        <v>4.0293000000000004E-3</v>
      </c>
      <c r="J98" s="386">
        <v>-7.5842999999999998</v>
      </c>
      <c r="K98" s="386">
        <v>7.2306999999999996E-3</v>
      </c>
      <c r="L98" s="387">
        <v>0.57796000000000003</v>
      </c>
      <c r="M98" s="387">
        <v>6.7133999999999996E-3</v>
      </c>
      <c r="N98" s="387">
        <v>5.9471999999999997E-2</v>
      </c>
      <c r="O98" s="387">
        <v>2.5683999999999998E-2</v>
      </c>
      <c r="P98" s="387">
        <v>14.9848</v>
      </c>
      <c r="Q98" s="387">
        <v>1.4834000000000001</v>
      </c>
    </row>
    <row r="99" spans="2:17">
      <c r="B99" s="377"/>
      <c r="C99" s="377" t="s">
        <v>462</v>
      </c>
      <c r="D99" s="378">
        <v>34</v>
      </c>
      <c r="E99" s="377" t="s">
        <v>1093</v>
      </c>
      <c r="F99" s="377">
        <v>160818</v>
      </c>
      <c r="G99" s="385">
        <v>14.576000000000001</v>
      </c>
      <c r="H99" s="386">
        <v>-8.7134</v>
      </c>
      <c r="I99" s="386">
        <v>3.7488E-3</v>
      </c>
      <c r="J99" s="386">
        <v>-8.4414999999999996</v>
      </c>
      <c r="K99" s="386">
        <v>6.0943999999999998E-3</v>
      </c>
      <c r="L99" s="387">
        <v>0.50431000000000004</v>
      </c>
      <c r="M99" s="387">
        <v>8.6181000000000001E-3</v>
      </c>
      <c r="N99" s="387">
        <v>4.6469999999999997E-2</v>
      </c>
      <c r="O99" s="387">
        <v>3.4242000000000002E-2</v>
      </c>
      <c r="P99" s="387">
        <v>17.690999999999999</v>
      </c>
      <c r="Q99" s="387">
        <v>2.5764999999999998</v>
      </c>
    </row>
    <row r="100" spans="2:17">
      <c r="B100" s="377"/>
      <c r="C100" s="377" t="s">
        <v>462</v>
      </c>
      <c r="D100" s="378">
        <v>34</v>
      </c>
      <c r="E100" s="377" t="s">
        <v>1094</v>
      </c>
      <c r="F100" s="377">
        <v>160811</v>
      </c>
      <c r="G100" s="385">
        <v>12.037000000000001</v>
      </c>
      <c r="H100" s="386">
        <v>-7.7839</v>
      </c>
      <c r="I100" s="386">
        <v>5.0046999999999999E-3</v>
      </c>
      <c r="J100" s="386">
        <v>-8.17</v>
      </c>
      <c r="K100" s="386">
        <v>6.9015999999999999E-3</v>
      </c>
      <c r="L100" s="387">
        <v>0.52405000000000002</v>
      </c>
      <c r="M100" s="387">
        <v>8.7458999999999992E-3</v>
      </c>
      <c r="N100" s="387">
        <v>8.5504999999999998E-2</v>
      </c>
      <c r="O100" s="387">
        <v>2.9217E-2</v>
      </c>
      <c r="P100" s="387">
        <v>58.648800000000001</v>
      </c>
      <c r="Q100" s="387">
        <v>3.0743999999999998</v>
      </c>
    </row>
    <row r="101" spans="2:17">
      <c r="B101" s="377"/>
      <c r="C101" s="377" t="s">
        <v>463</v>
      </c>
      <c r="D101" s="378">
        <v>35</v>
      </c>
      <c r="E101" s="377" t="s">
        <v>1095</v>
      </c>
      <c r="F101" s="377">
        <v>160905</v>
      </c>
      <c r="G101" s="385">
        <v>13.4</v>
      </c>
      <c r="H101" s="386">
        <v>-8.4124999999999996</v>
      </c>
      <c r="I101" s="386">
        <v>3.6771999999999998E-3</v>
      </c>
      <c r="J101" s="386">
        <v>-7.8472</v>
      </c>
      <c r="K101" s="386">
        <v>5.2462000000000003E-3</v>
      </c>
      <c r="L101" s="387">
        <v>0.56111999999999995</v>
      </c>
      <c r="M101" s="387">
        <v>7.2175E-3</v>
      </c>
      <c r="N101" s="387">
        <v>5.9849999999999999E-3</v>
      </c>
      <c r="O101" s="387">
        <v>3.7067999999999997E-2</v>
      </c>
      <c r="P101" s="387">
        <v>17.6404</v>
      </c>
      <c r="Q101" s="387">
        <v>2.5388000000000002</v>
      </c>
    </row>
    <row r="102" spans="2:17">
      <c r="B102" s="377"/>
      <c r="C102" s="377" t="s">
        <v>463</v>
      </c>
      <c r="D102" s="378">
        <v>35</v>
      </c>
      <c r="E102" s="377" t="s">
        <v>1096</v>
      </c>
      <c r="F102" s="377">
        <v>160907</v>
      </c>
      <c r="G102" s="385">
        <v>13.635999999999999</v>
      </c>
      <c r="H102" s="386">
        <v>-8.3237000000000005</v>
      </c>
      <c r="I102" s="386">
        <v>4.4267000000000004E-3</v>
      </c>
      <c r="J102" s="386">
        <v>-7.8982999999999999</v>
      </c>
      <c r="K102" s="386">
        <v>7.2047999999999999E-3</v>
      </c>
      <c r="L102" s="387">
        <v>0.55667</v>
      </c>
      <c r="M102" s="387">
        <v>8.6236000000000004E-3</v>
      </c>
      <c r="N102" s="387">
        <v>3.6535999999999999E-2</v>
      </c>
      <c r="O102" s="387">
        <v>2.8947000000000001E-2</v>
      </c>
      <c r="P102" s="387">
        <v>8.7020999999999997</v>
      </c>
      <c r="Q102" s="387">
        <v>2.5697999999999999</v>
      </c>
    </row>
    <row r="103" spans="2:17">
      <c r="B103" s="377"/>
      <c r="C103" s="377" t="s">
        <v>464</v>
      </c>
      <c r="D103" s="378">
        <v>36</v>
      </c>
      <c r="E103" s="377" t="s">
        <v>1097</v>
      </c>
      <c r="F103" s="377">
        <v>170421</v>
      </c>
      <c r="G103" s="385">
        <v>9.282</v>
      </c>
      <c r="H103" s="386">
        <v>-8.9420999999999999</v>
      </c>
      <c r="I103" s="386">
        <v>4.0740000000000004E-3</v>
      </c>
      <c r="J103" s="386">
        <v>-8.3109999999999999</v>
      </c>
      <c r="K103" s="386">
        <v>8.9876999999999995E-3</v>
      </c>
      <c r="L103" s="387">
        <v>0.53327000000000002</v>
      </c>
      <c r="M103" s="387">
        <v>6.5728999999999996E-3</v>
      </c>
      <c r="N103" s="387">
        <v>-8.6394999999999996E-3</v>
      </c>
      <c r="O103" s="387">
        <v>2.5586999999999999E-2</v>
      </c>
      <c r="P103" s="387">
        <v>20.982399999999998</v>
      </c>
      <c r="Q103" s="387">
        <v>1.5634999999999999</v>
      </c>
    </row>
    <row r="104" spans="2:17">
      <c r="B104" s="377"/>
      <c r="C104" s="377" t="s">
        <v>464</v>
      </c>
      <c r="D104" s="378">
        <v>36</v>
      </c>
      <c r="E104" s="377" t="s">
        <v>1098</v>
      </c>
      <c r="F104" s="377">
        <v>170624</v>
      </c>
      <c r="G104" s="385">
        <v>9.0489999999999995</v>
      </c>
      <c r="H104" s="386">
        <v>-8.9641000000000002</v>
      </c>
      <c r="I104" s="386">
        <v>3.771E-3</v>
      </c>
      <c r="J104" s="386">
        <v>-8.3331</v>
      </c>
      <c r="K104" s="386">
        <v>7.0388999999999998E-3</v>
      </c>
      <c r="L104" s="387">
        <v>0.59089999999999998</v>
      </c>
      <c r="M104" s="387">
        <v>7.0908999999999998E-3</v>
      </c>
      <c r="N104" s="387">
        <v>6.9831000000000004E-2</v>
      </c>
      <c r="O104" s="387">
        <v>3.6842E-2</v>
      </c>
      <c r="P104" s="387">
        <v>18.703399999999998</v>
      </c>
      <c r="Q104" s="387">
        <v>2.3361999999999998</v>
      </c>
    </row>
    <row r="105" spans="2:17">
      <c r="B105" s="377"/>
      <c r="C105" s="377" t="s">
        <v>464</v>
      </c>
      <c r="D105" s="378">
        <v>36</v>
      </c>
      <c r="E105" s="377" t="s">
        <v>1099</v>
      </c>
      <c r="F105" s="377">
        <v>170630</v>
      </c>
      <c r="G105" s="385">
        <v>8.6080000000000005</v>
      </c>
      <c r="H105" s="386">
        <v>-8.9779999999999998</v>
      </c>
      <c r="I105" s="386">
        <v>3.6340000000000001E-3</v>
      </c>
      <c r="J105" s="386">
        <v>-8.2408000000000001</v>
      </c>
      <c r="K105" s="386">
        <v>6.4809000000000004E-3</v>
      </c>
      <c r="L105" s="387">
        <v>0.54479999999999995</v>
      </c>
      <c r="M105" s="387">
        <v>6.8047999999999997E-3</v>
      </c>
      <c r="N105" s="387">
        <v>0.13550999999999999</v>
      </c>
      <c r="O105" s="387">
        <v>2.9031000000000001E-2</v>
      </c>
      <c r="P105" s="387">
        <v>40.6843</v>
      </c>
      <c r="Q105" s="387">
        <v>1.6952</v>
      </c>
    </row>
    <row r="106" spans="2:17">
      <c r="B106" s="377"/>
      <c r="C106" s="377" t="s">
        <v>464</v>
      </c>
      <c r="D106" s="378">
        <v>36</v>
      </c>
      <c r="E106" s="377" t="s">
        <v>1100</v>
      </c>
      <c r="F106" s="377">
        <v>170824</v>
      </c>
      <c r="G106" s="385">
        <v>8.3179999999999996</v>
      </c>
      <c r="H106" s="386">
        <v>-8.9679000000000002</v>
      </c>
      <c r="I106" s="386">
        <v>4.6166999999999996E-3</v>
      </c>
      <c r="J106" s="386">
        <v>-8.3516999999999992</v>
      </c>
      <c r="K106" s="386">
        <v>7.3400999999999996E-3</v>
      </c>
      <c r="L106" s="387">
        <v>0.58372999999999997</v>
      </c>
      <c r="M106" s="387">
        <v>6.3905000000000003E-3</v>
      </c>
      <c r="N106" s="387">
        <v>0.35899999999999999</v>
      </c>
      <c r="O106" s="387">
        <v>2.9391E-2</v>
      </c>
      <c r="P106" s="387">
        <v>74.360200000000006</v>
      </c>
      <c r="Q106" s="387">
        <v>2.0926</v>
      </c>
    </row>
    <row r="107" spans="2:17">
      <c r="B107" s="377"/>
      <c r="C107" s="377" t="s">
        <v>465</v>
      </c>
      <c r="D107" s="378">
        <v>37</v>
      </c>
      <c r="E107" s="377" t="s">
        <v>1101</v>
      </c>
      <c r="F107" s="377">
        <v>160811</v>
      </c>
      <c r="G107" s="385">
        <v>11.271000000000001</v>
      </c>
      <c r="H107" s="386">
        <v>-9.7385999999999999</v>
      </c>
      <c r="I107" s="386">
        <v>4.3885E-3</v>
      </c>
      <c r="J107" s="386">
        <v>-8.5193999999999992</v>
      </c>
      <c r="K107" s="386">
        <v>6.7514999999999997E-3</v>
      </c>
      <c r="L107" s="387">
        <v>0.59065999999999996</v>
      </c>
      <c r="M107" s="387">
        <v>8.5880999999999996E-3</v>
      </c>
      <c r="N107" s="387">
        <v>0.3221</v>
      </c>
      <c r="O107" s="387">
        <v>3.4923000000000003E-2</v>
      </c>
      <c r="P107" s="387">
        <v>100.0061</v>
      </c>
      <c r="Q107" s="387">
        <v>2.5312999999999999</v>
      </c>
    </row>
    <row r="108" spans="2:17">
      <c r="B108" s="377"/>
      <c r="C108" s="377" t="s">
        <v>465</v>
      </c>
      <c r="D108" s="378">
        <v>37</v>
      </c>
      <c r="E108" s="377" t="s">
        <v>1102</v>
      </c>
      <c r="F108" s="377">
        <v>160818</v>
      </c>
      <c r="G108" s="385">
        <v>13.101000000000001</v>
      </c>
      <c r="H108" s="386">
        <v>-9.6335999999999995</v>
      </c>
      <c r="I108" s="386">
        <v>3.8861E-3</v>
      </c>
      <c r="J108" s="386">
        <v>-8.3181999999999992</v>
      </c>
      <c r="K108" s="386">
        <v>7.2312000000000001E-3</v>
      </c>
      <c r="L108" s="387">
        <v>0.56971000000000005</v>
      </c>
      <c r="M108" s="387">
        <v>8.5862000000000004E-3</v>
      </c>
      <c r="N108" s="387">
        <v>0.11687</v>
      </c>
      <c r="O108" s="387">
        <v>3.7440000000000001E-2</v>
      </c>
      <c r="P108" s="387">
        <v>41.2973</v>
      </c>
      <c r="Q108" s="387">
        <v>2.3940999999999999</v>
      </c>
    </row>
    <row r="109" spans="2:17">
      <c r="B109" s="377"/>
      <c r="C109" s="377" t="s">
        <v>465</v>
      </c>
      <c r="D109" s="378">
        <v>37</v>
      </c>
      <c r="E109" s="377" t="s">
        <v>1103</v>
      </c>
      <c r="F109" s="377">
        <v>170421</v>
      </c>
      <c r="G109" s="385">
        <v>11.670999999999999</v>
      </c>
      <c r="H109" s="386">
        <v>-9.6251999999999995</v>
      </c>
      <c r="I109" s="386">
        <v>4.4025999999999996E-3</v>
      </c>
      <c r="J109" s="386">
        <v>-7.8037999999999998</v>
      </c>
      <c r="K109" s="386">
        <v>7.2998999999999998E-3</v>
      </c>
      <c r="L109" s="387">
        <v>0.58186000000000004</v>
      </c>
      <c r="M109" s="387">
        <v>7.5256999999999998E-3</v>
      </c>
      <c r="N109" s="387">
        <v>4.1920999999999998E-3</v>
      </c>
      <c r="O109" s="387">
        <v>2.5406000000000001E-2</v>
      </c>
      <c r="P109" s="387">
        <v>16.491199999999999</v>
      </c>
      <c r="Q109" s="387">
        <v>1.6020000000000001</v>
      </c>
    </row>
    <row r="110" spans="2:17">
      <c r="B110" s="377"/>
      <c r="C110" s="377" t="s">
        <v>466</v>
      </c>
      <c r="D110" s="378">
        <v>38</v>
      </c>
      <c r="E110" s="377" t="s">
        <v>1104</v>
      </c>
      <c r="F110" s="377">
        <v>170428</v>
      </c>
      <c r="G110" s="385">
        <v>7.5010000000000003</v>
      </c>
      <c r="H110" s="386">
        <v>-9.5202000000000009</v>
      </c>
      <c r="I110" s="386">
        <v>4.0063E-3</v>
      </c>
      <c r="J110" s="386">
        <v>-7.7290000000000001</v>
      </c>
      <c r="K110" s="386">
        <v>8.286E-3</v>
      </c>
      <c r="L110" s="387">
        <v>0.62502999999999997</v>
      </c>
      <c r="M110" s="387">
        <v>6.9392999999999998E-3</v>
      </c>
      <c r="N110" s="387">
        <v>0.10387</v>
      </c>
      <c r="O110" s="387">
        <v>3.2842999999999997E-2</v>
      </c>
      <c r="P110" s="387">
        <v>28.509599999999999</v>
      </c>
      <c r="Q110" s="387">
        <v>2.0164</v>
      </c>
    </row>
    <row r="111" spans="2:17">
      <c r="B111" s="377"/>
      <c r="C111" s="377" t="s">
        <v>466</v>
      </c>
      <c r="D111" s="378">
        <v>38</v>
      </c>
      <c r="E111" s="377" t="s">
        <v>1105</v>
      </c>
      <c r="F111" s="377">
        <v>170523</v>
      </c>
      <c r="G111" s="385">
        <v>7.5030000000000001</v>
      </c>
      <c r="H111" s="386">
        <v>-9.6201000000000008</v>
      </c>
      <c r="I111" s="386">
        <v>4.4362000000000004E-3</v>
      </c>
      <c r="J111" s="386">
        <v>-7.8166000000000002</v>
      </c>
      <c r="K111" s="386">
        <v>6.9300999999999998E-3</v>
      </c>
      <c r="L111" s="387">
        <v>0.57313999999999998</v>
      </c>
      <c r="M111" s="387">
        <v>6.2078999999999997E-3</v>
      </c>
      <c r="N111" s="387">
        <v>0.23058999999999999</v>
      </c>
      <c r="O111" s="387">
        <v>3.2576000000000001E-2</v>
      </c>
      <c r="P111" s="387">
        <v>43.574800000000003</v>
      </c>
      <c r="Q111" s="387">
        <v>1.9523999999999999</v>
      </c>
    </row>
    <row r="112" spans="2:17">
      <c r="B112" s="377"/>
      <c r="C112" s="377" t="s">
        <v>466</v>
      </c>
      <c r="D112" s="378">
        <v>38</v>
      </c>
      <c r="E112" s="377" t="s">
        <v>1106</v>
      </c>
      <c r="F112" s="377">
        <v>170603</v>
      </c>
      <c r="G112" s="385">
        <v>8.2270000000000003</v>
      </c>
      <c r="H112" s="386">
        <v>-9.5039999999999996</v>
      </c>
      <c r="I112" s="386">
        <v>4.6105E-3</v>
      </c>
      <c r="J112" s="386">
        <v>-7.8277000000000001</v>
      </c>
      <c r="K112" s="386">
        <v>7.0388999999999998E-3</v>
      </c>
      <c r="L112" s="387">
        <v>0.56230999999999998</v>
      </c>
      <c r="M112" s="387">
        <v>5.3422000000000001E-3</v>
      </c>
      <c r="N112" s="387">
        <v>-2.5613E-2</v>
      </c>
      <c r="O112" s="387">
        <v>3.3633999999999997E-2</v>
      </c>
      <c r="P112" s="387">
        <v>12.7194</v>
      </c>
      <c r="Q112" s="387">
        <v>1.6283000000000001</v>
      </c>
    </row>
    <row r="113" spans="2:17">
      <c r="B113" s="377"/>
      <c r="C113" s="377" t="s">
        <v>1107</v>
      </c>
      <c r="D113" s="378">
        <v>38</v>
      </c>
      <c r="E113" s="377" t="s">
        <v>1108</v>
      </c>
      <c r="F113" s="377">
        <v>170811</v>
      </c>
      <c r="G113" s="385">
        <v>8.2200000000000006</v>
      </c>
      <c r="H113" s="386">
        <v>-9.5751000000000008</v>
      </c>
      <c r="I113" s="386">
        <v>3.7330000000000002E-3</v>
      </c>
      <c r="J113" s="386">
        <v>-7.6012000000000004</v>
      </c>
      <c r="K113" s="386">
        <v>6.4028000000000002E-3</v>
      </c>
      <c r="L113" s="387">
        <v>0.59570999999999996</v>
      </c>
      <c r="M113" s="387">
        <v>7.3473000000000002E-3</v>
      </c>
      <c r="N113" s="387">
        <v>0.37182999999999999</v>
      </c>
      <c r="O113" s="387">
        <v>3.5832999999999997E-2</v>
      </c>
      <c r="P113" s="387">
        <v>33.989699999999999</v>
      </c>
      <c r="Q113" s="387">
        <v>2.4874999999999998</v>
      </c>
    </row>
    <row r="114" spans="2:17">
      <c r="B114" s="377"/>
      <c r="C114" s="377" t="s">
        <v>466</v>
      </c>
      <c r="D114" s="378">
        <v>38</v>
      </c>
      <c r="E114" s="377" t="s">
        <v>1109</v>
      </c>
      <c r="F114" s="377">
        <v>170825</v>
      </c>
      <c r="G114" s="385">
        <v>9.1660000000000004</v>
      </c>
      <c r="H114" s="386">
        <v>-9.5825999999999993</v>
      </c>
      <c r="I114" s="386">
        <v>4.8009999999999997E-3</v>
      </c>
      <c r="J114" s="386">
        <v>-7.7346000000000004</v>
      </c>
      <c r="K114" s="386">
        <v>6.3901000000000001E-3</v>
      </c>
      <c r="L114" s="387">
        <v>0.58945999999999998</v>
      </c>
      <c r="M114" s="387">
        <v>8.1203000000000004E-3</v>
      </c>
      <c r="N114" s="387">
        <v>-3.9441999999999998E-2</v>
      </c>
      <c r="O114" s="387">
        <v>2.5065E-2</v>
      </c>
      <c r="P114" s="387">
        <v>7.1497999999999999</v>
      </c>
      <c r="Q114" s="387">
        <v>1.2738</v>
      </c>
    </row>
    <row r="115" spans="2:17">
      <c r="B115" s="377"/>
      <c r="C115" s="377" t="s">
        <v>467</v>
      </c>
      <c r="D115" s="378">
        <v>39</v>
      </c>
      <c r="E115" s="377" t="s">
        <v>1110</v>
      </c>
      <c r="F115" s="377">
        <v>160818</v>
      </c>
      <c r="G115" s="385">
        <v>13.238</v>
      </c>
      <c r="H115" s="386">
        <v>-9.2284000000000006</v>
      </c>
      <c r="I115" s="386">
        <v>4.6544000000000004E-3</v>
      </c>
      <c r="J115" s="386">
        <v>-9.3725000000000005</v>
      </c>
      <c r="K115" s="386">
        <v>6.3175000000000002E-3</v>
      </c>
      <c r="L115" s="387">
        <v>0.55181000000000002</v>
      </c>
      <c r="M115" s="387">
        <v>8.4638999999999999E-3</v>
      </c>
      <c r="N115" s="387">
        <v>0.12916</v>
      </c>
      <c r="O115" s="387">
        <v>3.567E-2</v>
      </c>
      <c r="P115" s="387">
        <v>86.209199999999996</v>
      </c>
      <c r="Q115" s="387">
        <v>3.0619000000000001</v>
      </c>
    </row>
    <row r="116" spans="2:17">
      <c r="B116" s="377"/>
      <c r="C116" s="377" t="s">
        <v>467</v>
      </c>
      <c r="D116" s="378">
        <v>39</v>
      </c>
      <c r="E116" s="377" t="s">
        <v>1111</v>
      </c>
      <c r="F116" s="377">
        <v>160811</v>
      </c>
      <c r="G116" s="385">
        <v>13.222</v>
      </c>
      <c r="H116" s="386">
        <v>-9.2748000000000008</v>
      </c>
      <c r="I116" s="386">
        <v>3.4991000000000002E-3</v>
      </c>
      <c r="J116" s="386">
        <v>-9.6344999999999992</v>
      </c>
      <c r="K116" s="386">
        <v>6.4396999999999996E-3</v>
      </c>
      <c r="L116" s="387">
        <v>0.56708999999999998</v>
      </c>
      <c r="M116" s="387">
        <v>9.0074000000000005E-3</v>
      </c>
      <c r="N116" s="387">
        <v>0.12967000000000001</v>
      </c>
      <c r="O116" s="387">
        <v>3.7287000000000001E-2</v>
      </c>
      <c r="P116" s="387">
        <v>49.096499999999999</v>
      </c>
      <c r="Q116" s="387">
        <v>2.8012000000000001</v>
      </c>
    </row>
    <row r="117" spans="2:17">
      <c r="B117" s="377"/>
      <c r="C117" s="377" t="s">
        <v>467</v>
      </c>
      <c r="D117" s="378">
        <v>39</v>
      </c>
      <c r="E117" s="377" t="s">
        <v>1112</v>
      </c>
      <c r="F117" s="377">
        <v>160907</v>
      </c>
      <c r="G117" s="385">
        <v>11.542</v>
      </c>
      <c r="H117" s="386">
        <v>-9.1862999999999992</v>
      </c>
      <c r="I117" s="386">
        <v>3.9382000000000002E-3</v>
      </c>
      <c r="J117" s="386">
        <v>-9.1</v>
      </c>
      <c r="K117" s="386">
        <v>6.5596999999999999E-3</v>
      </c>
      <c r="L117" s="387">
        <v>0.60111999999999999</v>
      </c>
      <c r="M117" s="387">
        <v>8.5786999999999999E-3</v>
      </c>
      <c r="N117" s="387">
        <v>2.7282000000000001E-2</v>
      </c>
      <c r="O117" s="387">
        <v>3.6791999999999998E-2</v>
      </c>
      <c r="P117" s="387">
        <v>2.8071000000000002</v>
      </c>
      <c r="Q117" s="387">
        <v>3.2978999999999998</v>
      </c>
    </row>
    <row r="118" spans="2:17">
      <c r="B118" s="377"/>
      <c r="C118" s="377" t="s">
        <v>467</v>
      </c>
      <c r="D118" s="378">
        <v>39</v>
      </c>
      <c r="E118" s="377" t="s">
        <v>1113</v>
      </c>
      <c r="F118" s="377">
        <v>160905</v>
      </c>
      <c r="G118" s="385">
        <v>12.523999999999999</v>
      </c>
      <c r="H118" s="386">
        <v>-9.2064000000000004</v>
      </c>
      <c r="I118" s="386">
        <v>4.5008000000000001E-3</v>
      </c>
      <c r="J118" s="386">
        <v>-8.9430999999999994</v>
      </c>
      <c r="K118" s="386">
        <v>6.9851000000000002E-3</v>
      </c>
      <c r="L118" s="387">
        <v>0.60992999999999997</v>
      </c>
      <c r="M118" s="387">
        <v>7.1181999999999999E-3</v>
      </c>
      <c r="N118" s="387">
        <v>7.3561000000000001E-2</v>
      </c>
      <c r="O118" s="387">
        <v>3.1425000000000002E-2</v>
      </c>
      <c r="P118" s="387">
        <v>7.4739000000000004</v>
      </c>
      <c r="Q118" s="387">
        <v>2.1819000000000002</v>
      </c>
    </row>
    <row r="119" spans="2:17">
      <c r="B119" s="377"/>
      <c r="C119" s="377" t="s">
        <v>467</v>
      </c>
      <c r="D119" s="378">
        <v>39</v>
      </c>
      <c r="E119" s="377" t="s">
        <v>1114</v>
      </c>
      <c r="F119" s="377">
        <v>170609</v>
      </c>
      <c r="G119" s="385">
        <v>9.2100000000000009</v>
      </c>
      <c r="H119" s="386">
        <v>-9.1888000000000005</v>
      </c>
      <c r="I119" s="386">
        <v>4.3457000000000001E-3</v>
      </c>
      <c r="J119" s="386">
        <v>-8.7106999999999992</v>
      </c>
      <c r="K119" s="386">
        <v>5.7702999999999999E-3</v>
      </c>
      <c r="L119" s="387">
        <v>0.57140999999999997</v>
      </c>
      <c r="M119" s="387">
        <v>6.9454E-3</v>
      </c>
      <c r="N119" s="387">
        <v>3.4132999999999997E-2</v>
      </c>
      <c r="O119" s="387">
        <v>3.1648999999999997E-2</v>
      </c>
      <c r="P119" s="387">
        <v>10.407299999999999</v>
      </c>
      <c r="Q119" s="387">
        <v>1.9658</v>
      </c>
    </row>
    <row r="120" spans="2:17">
      <c r="B120" s="377"/>
      <c r="C120" s="392" t="s">
        <v>467</v>
      </c>
      <c r="D120" s="393">
        <v>39</v>
      </c>
      <c r="E120" s="392" t="s">
        <v>1115</v>
      </c>
      <c r="F120" s="392">
        <v>170624</v>
      </c>
      <c r="G120" s="394">
        <v>9.3309999999999995</v>
      </c>
      <c r="H120" s="395">
        <v>-9.1987000000000005</v>
      </c>
      <c r="I120" s="395">
        <v>4.1089999999999998E-3</v>
      </c>
      <c r="J120" s="395">
        <v>-9.0449000000000002</v>
      </c>
      <c r="K120" s="395">
        <v>7.4199000000000001E-3</v>
      </c>
      <c r="L120" s="396">
        <v>0.58265999999999996</v>
      </c>
      <c r="M120" s="396">
        <v>7.4755999999999998E-3</v>
      </c>
      <c r="N120" s="396">
        <v>0.11339</v>
      </c>
      <c r="O120" s="396">
        <v>3.1625E-2</v>
      </c>
      <c r="P120" s="396">
        <v>13.8908</v>
      </c>
      <c r="Q120" s="396">
        <v>1.6988000000000001</v>
      </c>
    </row>
    <row r="121" spans="2:17">
      <c r="G121" s="405"/>
      <c r="H121" s="406"/>
      <c r="I121" s="406"/>
      <c r="J121" s="406"/>
      <c r="K121" s="406"/>
      <c r="L121" s="407"/>
      <c r="M121" s="407"/>
      <c r="N121" s="407"/>
      <c r="O121" s="407"/>
      <c r="P121" s="407"/>
      <c r="Q121" s="407"/>
    </row>
    <row r="122" spans="2:17">
      <c r="G122" s="405"/>
      <c r="H122" s="406"/>
      <c r="I122" s="406"/>
      <c r="J122" s="406"/>
      <c r="K122" s="406"/>
      <c r="L122" s="407"/>
      <c r="M122" s="407"/>
      <c r="N122" s="407"/>
      <c r="O122" s="407"/>
      <c r="P122" s="407"/>
      <c r="Q122" s="407"/>
    </row>
    <row r="123" spans="2:17">
      <c r="B123" s="377"/>
      <c r="C123" s="380" t="s">
        <v>1167</v>
      </c>
      <c r="D123" s="380"/>
      <c r="E123" s="380"/>
      <c r="F123" s="380"/>
      <c r="G123" s="380"/>
      <c r="H123" s="380"/>
      <c r="I123" s="380"/>
      <c r="J123" s="380"/>
      <c r="K123" s="380"/>
      <c r="L123" s="380"/>
      <c r="M123" s="380"/>
      <c r="N123" s="380"/>
      <c r="O123" s="380"/>
      <c r="P123" s="380"/>
      <c r="Q123" s="380"/>
    </row>
    <row r="124" spans="2:17" s="383" customFormat="1" ht="12" customHeight="1">
      <c r="B124" s="381"/>
      <c r="C124" s="382" t="s">
        <v>186</v>
      </c>
      <c r="D124" s="382" t="s">
        <v>997</v>
      </c>
      <c r="E124" s="382" t="s">
        <v>998</v>
      </c>
      <c r="F124" s="382" t="s">
        <v>999</v>
      </c>
      <c r="G124" s="382" t="s">
        <v>1000</v>
      </c>
      <c r="H124" s="382" t="s">
        <v>1001</v>
      </c>
      <c r="I124" s="382" t="s">
        <v>1002</v>
      </c>
      <c r="J124" s="382" t="s">
        <v>1003</v>
      </c>
      <c r="K124" s="382" t="s">
        <v>1002</v>
      </c>
      <c r="L124" s="382" t="s">
        <v>1004</v>
      </c>
      <c r="M124" s="382" t="s">
        <v>1002</v>
      </c>
      <c r="N124" s="382" t="s">
        <v>1005</v>
      </c>
      <c r="O124" s="382" t="s">
        <v>1002</v>
      </c>
      <c r="P124" s="382" t="s">
        <v>1006</v>
      </c>
      <c r="Q124" s="382" t="s">
        <v>1002</v>
      </c>
    </row>
    <row r="125" spans="2:17" s="383" customFormat="1">
      <c r="B125" s="381"/>
      <c r="C125" s="384"/>
      <c r="D125" s="384"/>
      <c r="E125" s="384"/>
      <c r="F125" s="384"/>
      <c r="G125" s="384"/>
      <c r="H125" s="384"/>
      <c r="I125" s="384"/>
      <c r="J125" s="384"/>
      <c r="K125" s="384"/>
      <c r="L125" s="384"/>
      <c r="M125" s="384"/>
      <c r="N125" s="384"/>
      <c r="O125" s="384"/>
      <c r="P125" s="384"/>
      <c r="Q125" s="384"/>
    </row>
    <row r="126" spans="2:17">
      <c r="B126" s="377"/>
      <c r="C126" s="377" t="s">
        <v>468</v>
      </c>
      <c r="D126" s="378">
        <v>40</v>
      </c>
      <c r="E126" s="377" t="s">
        <v>1116</v>
      </c>
      <c r="F126" s="377">
        <v>161014</v>
      </c>
      <c r="G126" s="385">
        <v>13.105</v>
      </c>
      <c r="H126" s="386">
        <v>-7.8666999999999998</v>
      </c>
      <c r="I126" s="386">
        <v>4.5221000000000003E-3</v>
      </c>
      <c r="J126" s="386">
        <v>-9.1564999999999994</v>
      </c>
      <c r="K126" s="386">
        <v>5.5525000000000001E-3</v>
      </c>
      <c r="L126" s="387">
        <v>0.52564999999999995</v>
      </c>
      <c r="M126" s="387">
        <v>9.1421000000000002E-3</v>
      </c>
      <c r="N126" s="387">
        <v>-9.4633999999999996E-2</v>
      </c>
      <c r="O126" s="387">
        <v>3.3734E-2</v>
      </c>
      <c r="P126" s="387">
        <v>22.575199999999999</v>
      </c>
      <c r="Q126" s="387">
        <v>1.4464999999999999</v>
      </c>
    </row>
    <row r="127" spans="2:17">
      <c r="B127" s="377"/>
      <c r="C127" s="377" t="s">
        <v>468</v>
      </c>
      <c r="D127" s="378">
        <v>40</v>
      </c>
      <c r="E127" s="377" t="s">
        <v>1117</v>
      </c>
      <c r="F127" s="377">
        <v>161008</v>
      </c>
      <c r="G127" s="385">
        <v>9.0150000000000006</v>
      </c>
      <c r="H127" s="386">
        <v>-7.8407999999999998</v>
      </c>
      <c r="I127" s="386">
        <v>4.2861000000000002E-3</v>
      </c>
      <c r="J127" s="386">
        <v>-8.9673999999999996</v>
      </c>
      <c r="K127" s="386">
        <v>6.8073999999999999E-3</v>
      </c>
      <c r="L127" s="387">
        <v>0.54873000000000005</v>
      </c>
      <c r="M127" s="387">
        <v>7.1084E-3</v>
      </c>
      <c r="N127" s="387">
        <v>0.12628</v>
      </c>
      <c r="O127" s="387">
        <v>2.6342999999999998E-2</v>
      </c>
      <c r="P127" s="387">
        <v>82.428399999999996</v>
      </c>
      <c r="Q127" s="387">
        <v>1.6916</v>
      </c>
    </row>
    <row r="128" spans="2:17">
      <c r="B128" s="377"/>
      <c r="C128" s="377" t="s">
        <v>468</v>
      </c>
      <c r="D128" s="378">
        <v>41</v>
      </c>
      <c r="E128" s="377" t="s">
        <v>1118</v>
      </c>
      <c r="F128" s="377">
        <v>170523</v>
      </c>
      <c r="G128" s="385">
        <v>7.8010000000000002</v>
      </c>
      <c r="H128" s="386">
        <v>-8.2769999999999992</v>
      </c>
      <c r="I128" s="386">
        <v>4.2115E-3</v>
      </c>
      <c r="J128" s="386">
        <v>-8.5688999999999993</v>
      </c>
      <c r="K128" s="386">
        <v>7.6578000000000002E-3</v>
      </c>
      <c r="L128" s="387">
        <v>0.54498999999999997</v>
      </c>
      <c r="M128" s="387">
        <v>6.3543000000000002E-3</v>
      </c>
      <c r="N128" s="387">
        <v>0.28653000000000001</v>
      </c>
      <c r="O128" s="387">
        <v>3.4720000000000001E-2</v>
      </c>
      <c r="P128" s="387">
        <v>62.420999999999999</v>
      </c>
      <c r="Q128" s="387">
        <v>1.7287999999999999</v>
      </c>
    </row>
    <row r="129" spans="2:17">
      <c r="B129" s="377"/>
      <c r="C129" s="377" t="s">
        <v>469</v>
      </c>
      <c r="D129" s="378">
        <v>41</v>
      </c>
      <c r="E129" s="377" t="s">
        <v>1119</v>
      </c>
      <c r="F129" s="377">
        <v>170825</v>
      </c>
      <c r="G129" s="385">
        <v>8.6150000000000002</v>
      </c>
      <c r="H129" s="386">
        <v>-8.2583000000000002</v>
      </c>
      <c r="I129" s="386">
        <v>4.0007999999999997E-3</v>
      </c>
      <c r="J129" s="386">
        <v>-8.8513999999999999</v>
      </c>
      <c r="K129" s="386">
        <v>6.7532E-3</v>
      </c>
      <c r="L129" s="387">
        <v>0.57791999999999999</v>
      </c>
      <c r="M129" s="387">
        <v>5.7857999999999998E-3</v>
      </c>
      <c r="N129" s="387">
        <v>0.23988999999999999</v>
      </c>
      <c r="O129" s="387">
        <v>3.1848000000000001E-2</v>
      </c>
      <c r="P129" s="387">
        <v>27.956700000000001</v>
      </c>
      <c r="Q129" s="387">
        <v>2.0125999999999999</v>
      </c>
    </row>
    <row r="130" spans="2:17">
      <c r="B130" s="377"/>
      <c r="C130" s="377" t="s">
        <v>469</v>
      </c>
      <c r="D130" s="378">
        <v>41</v>
      </c>
      <c r="E130" s="377" t="s">
        <v>1120</v>
      </c>
      <c r="F130" s="377">
        <v>170830</v>
      </c>
      <c r="G130" s="385">
        <v>8.1029999999999998</v>
      </c>
      <c r="H130" s="386">
        <v>-8.2904</v>
      </c>
      <c r="I130" s="386">
        <v>4.0194000000000002E-3</v>
      </c>
      <c r="J130" s="386">
        <v>-8.9674999999999994</v>
      </c>
      <c r="K130" s="386">
        <v>6.7101000000000001E-3</v>
      </c>
      <c r="L130" s="387">
        <v>0.55422000000000005</v>
      </c>
      <c r="M130" s="387">
        <v>6.8265000000000001E-3</v>
      </c>
      <c r="N130" s="387">
        <v>0.13092999999999999</v>
      </c>
      <c r="O130" s="387">
        <v>2.9860000000000001E-2</v>
      </c>
      <c r="P130" s="387">
        <v>14.3842</v>
      </c>
      <c r="Q130" s="387">
        <v>1.5860000000000001</v>
      </c>
    </row>
    <row r="131" spans="2:17">
      <c r="B131" s="377"/>
      <c r="C131" s="377" t="s">
        <v>470</v>
      </c>
      <c r="D131" s="378">
        <v>42</v>
      </c>
      <c r="E131" s="377" t="s">
        <v>1121</v>
      </c>
      <c r="F131" s="377">
        <v>160817</v>
      </c>
      <c r="G131" s="385">
        <v>12.99</v>
      </c>
      <c r="H131" s="386">
        <v>-9.0404999999999998</v>
      </c>
      <c r="I131" s="386">
        <v>4.6864000000000003E-3</v>
      </c>
      <c r="J131" s="386">
        <v>-8.0723000000000003</v>
      </c>
      <c r="K131" s="386">
        <v>6.9420999999999997E-3</v>
      </c>
      <c r="L131" s="387">
        <v>0.52620999999999996</v>
      </c>
      <c r="M131" s="387">
        <v>9.5400999999999993E-3</v>
      </c>
      <c r="N131" s="387">
        <v>0.15525</v>
      </c>
      <c r="O131" s="387">
        <v>3.4131000000000002E-2</v>
      </c>
      <c r="P131" s="387">
        <v>77.468599999999995</v>
      </c>
      <c r="Q131" s="387">
        <v>2.802</v>
      </c>
    </row>
    <row r="132" spans="2:17">
      <c r="B132" s="377"/>
      <c r="C132" s="377" t="s">
        <v>470</v>
      </c>
      <c r="D132" s="378">
        <v>42</v>
      </c>
      <c r="E132" s="377" t="s">
        <v>1122</v>
      </c>
      <c r="F132" s="377">
        <v>160905</v>
      </c>
      <c r="G132" s="385">
        <v>15.968</v>
      </c>
      <c r="H132" s="386">
        <v>-8.9291</v>
      </c>
      <c r="I132" s="386">
        <v>3.8865000000000002E-3</v>
      </c>
      <c r="J132" s="386">
        <v>-7.6075999999999997</v>
      </c>
      <c r="K132" s="386">
        <v>6.5649000000000002E-3</v>
      </c>
      <c r="L132" s="387">
        <v>0.55476999999999999</v>
      </c>
      <c r="M132" s="387">
        <v>7.9103000000000003E-3</v>
      </c>
      <c r="N132" s="387">
        <v>-1.2555E-2</v>
      </c>
      <c r="O132" s="387">
        <v>3.2821000000000003E-2</v>
      </c>
      <c r="P132" s="387">
        <v>5.0873999999999997</v>
      </c>
      <c r="Q132" s="387">
        <v>1.9701</v>
      </c>
    </row>
    <row r="133" spans="2:17">
      <c r="B133" s="377"/>
      <c r="C133" s="377" t="s">
        <v>470</v>
      </c>
      <c r="D133" s="378">
        <v>42</v>
      </c>
      <c r="E133" s="377" t="s">
        <v>1123</v>
      </c>
      <c r="F133" s="377">
        <v>160811</v>
      </c>
      <c r="G133" s="385">
        <v>12.041</v>
      </c>
      <c r="H133" s="386">
        <v>-9.1789000000000005</v>
      </c>
      <c r="I133" s="386">
        <v>4.1367000000000001E-3</v>
      </c>
      <c r="J133" s="386">
        <v>-8.1415000000000006</v>
      </c>
      <c r="K133" s="386">
        <v>6.8696E-3</v>
      </c>
      <c r="L133" s="387">
        <v>0.60507</v>
      </c>
      <c r="M133" s="387">
        <v>7.1136000000000003E-3</v>
      </c>
      <c r="N133" s="387">
        <v>0.49951000000000001</v>
      </c>
      <c r="O133" s="387">
        <v>3.2315000000000003E-2</v>
      </c>
      <c r="P133" s="387">
        <v>207.90780000000001</v>
      </c>
      <c r="Q133" s="387">
        <v>2.3637999999999999</v>
      </c>
    </row>
    <row r="134" spans="2:17">
      <c r="B134" s="377"/>
      <c r="C134" s="377" t="s">
        <v>470</v>
      </c>
      <c r="D134" s="378">
        <v>42</v>
      </c>
      <c r="E134" s="377" t="s">
        <v>1124</v>
      </c>
      <c r="F134" s="377">
        <v>160907</v>
      </c>
      <c r="G134" s="385">
        <v>12.885999999999999</v>
      </c>
      <c r="H134" s="386">
        <v>-8.9281000000000006</v>
      </c>
      <c r="I134" s="386">
        <v>3.3879000000000001E-3</v>
      </c>
      <c r="J134" s="386">
        <v>-7.6901999999999999</v>
      </c>
      <c r="K134" s="386">
        <v>7.1985E-3</v>
      </c>
      <c r="L134" s="387">
        <v>0.60951</v>
      </c>
      <c r="M134" s="387">
        <v>7.2229E-3</v>
      </c>
      <c r="N134" s="387">
        <v>8.2544999999999993E-2</v>
      </c>
      <c r="O134" s="387">
        <v>3.5866000000000002E-2</v>
      </c>
      <c r="P134" s="387">
        <v>14.0152</v>
      </c>
      <c r="Q134" s="387">
        <v>2.145</v>
      </c>
    </row>
    <row r="135" spans="2:17">
      <c r="B135" s="377"/>
      <c r="C135" s="377" t="s">
        <v>471</v>
      </c>
      <c r="D135" s="378">
        <v>43</v>
      </c>
      <c r="E135" s="377" t="s">
        <v>1125</v>
      </c>
      <c r="F135" s="377">
        <v>170501</v>
      </c>
      <c r="G135" s="385">
        <v>7.899</v>
      </c>
      <c r="H135" s="386">
        <v>-8.9183000000000003</v>
      </c>
      <c r="I135" s="386">
        <v>3.9954999999999999E-3</v>
      </c>
      <c r="J135" s="386">
        <v>-7.1877000000000004</v>
      </c>
      <c r="K135" s="386">
        <v>7.3144000000000004E-3</v>
      </c>
      <c r="L135" s="387">
        <v>0.60148999999999997</v>
      </c>
      <c r="M135" s="387">
        <v>6.1291000000000002E-3</v>
      </c>
      <c r="N135" s="387">
        <v>0.51836000000000004</v>
      </c>
      <c r="O135" s="387">
        <v>3.4549000000000003E-2</v>
      </c>
      <c r="P135" s="387">
        <v>89.084500000000006</v>
      </c>
      <c r="Q135" s="387">
        <v>1.8483000000000001</v>
      </c>
    </row>
    <row r="136" spans="2:17">
      <c r="B136" s="377"/>
      <c r="C136" s="377" t="s">
        <v>471</v>
      </c>
      <c r="D136" s="378">
        <v>43</v>
      </c>
      <c r="E136" s="377" t="s">
        <v>1126</v>
      </c>
      <c r="F136" s="377">
        <v>170825</v>
      </c>
      <c r="G136" s="385">
        <v>10.858000000000001</v>
      </c>
      <c r="H136" s="386">
        <v>-8.7695000000000007</v>
      </c>
      <c r="I136" s="386">
        <v>3.9183999999999998E-3</v>
      </c>
      <c r="J136" s="386">
        <v>-7.3076999999999996</v>
      </c>
      <c r="K136" s="386">
        <v>6.1408000000000001E-3</v>
      </c>
      <c r="L136" s="387">
        <v>0.56120000000000003</v>
      </c>
      <c r="M136" s="387">
        <v>6.9233999999999997E-3</v>
      </c>
      <c r="N136" s="387">
        <v>6.0673999999999999E-2</v>
      </c>
      <c r="O136" s="387">
        <v>2.7293000000000001E-2</v>
      </c>
      <c r="P136" s="387">
        <v>13.6913</v>
      </c>
      <c r="Q136" s="387">
        <v>1.4595</v>
      </c>
    </row>
    <row r="137" spans="2:17">
      <c r="B137" s="377"/>
      <c r="C137" s="377" t="s">
        <v>471</v>
      </c>
      <c r="D137" s="378">
        <v>43</v>
      </c>
      <c r="E137" s="377" t="s">
        <v>1127</v>
      </c>
      <c r="F137" s="377">
        <v>170830</v>
      </c>
      <c r="G137" s="385">
        <v>8.4109999999999996</v>
      </c>
      <c r="H137" s="386">
        <v>-9.0947999999999993</v>
      </c>
      <c r="I137" s="386">
        <v>4.0397000000000002E-3</v>
      </c>
      <c r="J137" s="386">
        <v>-7.3018000000000001</v>
      </c>
      <c r="K137" s="386">
        <v>7.5937000000000001E-3</v>
      </c>
      <c r="L137" s="387">
        <v>0.55252999999999997</v>
      </c>
      <c r="M137" s="387">
        <v>5.9194E-3</v>
      </c>
      <c r="N137" s="387">
        <v>0.24354999999999999</v>
      </c>
      <c r="O137" s="387">
        <v>3.1171000000000001E-2</v>
      </c>
      <c r="P137" s="387">
        <v>27.360499999999998</v>
      </c>
      <c r="Q137" s="387">
        <v>1.4314</v>
      </c>
    </row>
    <row r="138" spans="2:17">
      <c r="B138" s="377"/>
      <c r="C138" s="377" t="s">
        <v>472</v>
      </c>
      <c r="D138" s="378">
        <v>44</v>
      </c>
      <c r="E138" s="377" t="s">
        <v>1128</v>
      </c>
      <c r="F138" s="377">
        <v>161118</v>
      </c>
      <c r="G138" s="385">
        <v>8.77</v>
      </c>
      <c r="H138" s="386">
        <v>-8.9004999999999992</v>
      </c>
      <c r="I138" s="386">
        <v>3.8552999999999999E-3</v>
      </c>
      <c r="J138" s="386">
        <v>-8.4321000000000002</v>
      </c>
      <c r="K138" s="386">
        <v>7.6487999999999999E-3</v>
      </c>
      <c r="L138" s="387">
        <v>0.54379999999999995</v>
      </c>
      <c r="M138" s="387">
        <v>7.9646999999999999E-3</v>
      </c>
      <c r="N138" s="387">
        <v>-0.34383000000000002</v>
      </c>
      <c r="O138" s="387">
        <v>2.6366000000000001E-2</v>
      </c>
      <c r="P138" s="387">
        <v>75.040000000000006</v>
      </c>
      <c r="Q138" s="387">
        <v>1.4991000000000001</v>
      </c>
    </row>
    <row r="139" spans="2:17">
      <c r="B139" s="377"/>
      <c r="C139" s="377" t="s">
        <v>472</v>
      </c>
      <c r="D139" s="378">
        <v>44</v>
      </c>
      <c r="E139" s="377" t="s">
        <v>1129</v>
      </c>
      <c r="F139" s="377">
        <v>160721</v>
      </c>
      <c r="G139" s="385">
        <v>10.571</v>
      </c>
      <c r="H139" s="386">
        <v>-8.8028999999999993</v>
      </c>
      <c r="I139" s="386">
        <v>5.0327999999999996E-3</v>
      </c>
      <c r="J139" s="386">
        <v>-8.4001999999999999</v>
      </c>
      <c r="K139" s="386">
        <v>9.0116999999999992E-3</v>
      </c>
      <c r="L139" s="387">
        <v>0.57349000000000006</v>
      </c>
      <c r="M139" s="387">
        <v>9.3346000000000002E-3</v>
      </c>
      <c r="N139" s="387">
        <v>0.33856000000000003</v>
      </c>
      <c r="O139" s="387">
        <v>6.4818000000000001E-2</v>
      </c>
      <c r="P139" s="387">
        <v>41.784399999999998</v>
      </c>
      <c r="Q139" s="387">
        <v>2.5087999999999999</v>
      </c>
    </row>
    <row r="140" spans="2:17">
      <c r="B140" s="377"/>
      <c r="C140" s="377" t="s">
        <v>472</v>
      </c>
      <c r="D140" s="378">
        <v>44</v>
      </c>
      <c r="E140" s="377" t="s">
        <v>1130</v>
      </c>
      <c r="F140" s="377">
        <v>160716</v>
      </c>
      <c r="G140" s="385">
        <v>11.920999999999999</v>
      </c>
      <c r="H140" s="386">
        <v>-8.8521000000000001</v>
      </c>
      <c r="I140" s="386">
        <v>3.8007000000000002E-3</v>
      </c>
      <c r="J140" s="386">
        <v>-8.3185000000000002</v>
      </c>
      <c r="K140" s="386">
        <v>6.2627000000000004E-3</v>
      </c>
      <c r="L140" s="387">
        <v>0.59125000000000005</v>
      </c>
      <c r="M140" s="387">
        <v>6.9946000000000001E-3</v>
      </c>
      <c r="N140" s="387">
        <v>0.19492999999999999</v>
      </c>
      <c r="O140" s="387">
        <v>3.0224999999999998E-2</v>
      </c>
      <c r="P140" s="387">
        <v>78.426500000000004</v>
      </c>
      <c r="Q140" s="387">
        <v>2.0516000000000001</v>
      </c>
    </row>
    <row r="141" spans="2:17">
      <c r="B141" s="377"/>
      <c r="C141" s="377" t="s">
        <v>473</v>
      </c>
      <c r="D141" s="378">
        <v>45</v>
      </c>
      <c r="E141" s="377" t="s">
        <v>1131</v>
      </c>
      <c r="F141" s="377">
        <v>170502</v>
      </c>
      <c r="G141" s="385">
        <v>8.9320000000000004</v>
      </c>
      <c r="H141" s="386">
        <v>-9.2329000000000008</v>
      </c>
      <c r="I141" s="386">
        <v>4.5792999999999997E-3</v>
      </c>
      <c r="J141" s="386">
        <v>-7.3925000000000001</v>
      </c>
      <c r="K141" s="386">
        <v>7.3715999999999999E-3</v>
      </c>
      <c r="L141" s="387">
        <v>0.57091000000000003</v>
      </c>
      <c r="M141" s="387">
        <v>7.1955999999999999E-3</v>
      </c>
      <c r="N141" s="387">
        <v>3.9029000000000001E-2</v>
      </c>
      <c r="O141" s="387">
        <v>3.2613000000000003E-2</v>
      </c>
      <c r="P141" s="387">
        <v>24.643000000000001</v>
      </c>
      <c r="Q141" s="387">
        <v>2.3731</v>
      </c>
    </row>
    <row r="142" spans="2:17">
      <c r="B142" s="377"/>
      <c r="C142" s="377" t="s">
        <v>473</v>
      </c>
      <c r="D142" s="378">
        <v>45</v>
      </c>
      <c r="E142" s="377" t="s">
        <v>1132</v>
      </c>
      <c r="F142" s="377">
        <v>170523</v>
      </c>
      <c r="G142" s="385">
        <v>8.2889999999999997</v>
      </c>
      <c r="H142" s="386">
        <v>-9.0731999999999999</v>
      </c>
      <c r="I142" s="386">
        <v>4.7403999999999996E-3</v>
      </c>
      <c r="J142" s="386">
        <v>-8.0779999999999994</v>
      </c>
      <c r="K142" s="386">
        <v>6.6956999999999997E-3</v>
      </c>
      <c r="L142" s="387">
        <v>0.54181000000000001</v>
      </c>
      <c r="M142" s="387">
        <v>6.7884E-3</v>
      </c>
      <c r="N142" s="387">
        <v>1.8703999999999998E-2</v>
      </c>
      <c r="O142" s="387">
        <v>2.7231000000000002E-2</v>
      </c>
      <c r="P142" s="387">
        <v>18.338200000000001</v>
      </c>
      <c r="Q142" s="387">
        <v>1.6889000000000001</v>
      </c>
    </row>
    <row r="143" spans="2:17">
      <c r="B143" s="377"/>
      <c r="C143" s="377" t="s">
        <v>473</v>
      </c>
      <c r="D143" s="378">
        <v>45</v>
      </c>
      <c r="E143" s="377" t="s">
        <v>1133</v>
      </c>
      <c r="F143" s="377">
        <v>170829</v>
      </c>
      <c r="G143" s="385">
        <v>8.2539999999999996</v>
      </c>
      <c r="H143" s="386">
        <v>-8.8369</v>
      </c>
      <c r="I143" s="386">
        <v>4.6354999999999999E-3</v>
      </c>
      <c r="J143" s="386">
        <v>-7.8640999999999996</v>
      </c>
      <c r="K143" s="386">
        <v>6.2474999999999996E-3</v>
      </c>
      <c r="L143" s="387">
        <v>0.59404000000000001</v>
      </c>
      <c r="M143" s="387">
        <v>6.2290999999999996E-3</v>
      </c>
      <c r="N143" s="387">
        <v>5.6573999999999999E-2</v>
      </c>
      <c r="O143" s="387">
        <v>3.1156E-2</v>
      </c>
      <c r="P143" s="387">
        <v>17.8901</v>
      </c>
      <c r="Q143" s="387">
        <v>2.1673</v>
      </c>
    </row>
    <row r="144" spans="2:17">
      <c r="B144" s="377"/>
      <c r="C144" s="377" t="s">
        <v>474</v>
      </c>
      <c r="D144" s="378">
        <v>46</v>
      </c>
      <c r="E144" s="377" t="s">
        <v>1134</v>
      </c>
      <c r="F144" s="377">
        <v>161118</v>
      </c>
      <c r="G144" s="385">
        <v>8.17</v>
      </c>
      <c r="H144" s="386">
        <v>-8.5625</v>
      </c>
      <c r="I144" s="386">
        <v>4.5785000000000001E-3</v>
      </c>
      <c r="J144" s="386">
        <v>-7.907</v>
      </c>
      <c r="K144" s="386">
        <v>7.4961999999999997E-3</v>
      </c>
      <c r="L144" s="387">
        <v>0.58328000000000002</v>
      </c>
      <c r="M144" s="387">
        <v>7.8130999999999999E-3</v>
      </c>
      <c r="N144" s="387">
        <v>-0.39491999999999999</v>
      </c>
      <c r="O144" s="387">
        <v>2.9066999999999999E-2</v>
      </c>
      <c r="P144" s="387">
        <v>6.6456</v>
      </c>
      <c r="Q144" s="387">
        <v>1.5450999999999999</v>
      </c>
    </row>
    <row r="145" spans="2:17">
      <c r="B145" s="377"/>
      <c r="C145" s="377" t="s">
        <v>475</v>
      </c>
      <c r="D145" s="378">
        <v>47</v>
      </c>
      <c r="E145" s="377" t="s">
        <v>1135</v>
      </c>
      <c r="F145" s="377">
        <v>161008</v>
      </c>
      <c r="G145" s="385">
        <v>9.9499999999999993</v>
      </c>
      <c r="H145" s="386">
        <v>-8.4822000000000006</v>
      </c>
      <c r="I145" s="386">
        <v>3.6061999999999999E-3</v>
      </c>
      <c r="J145" s="386">
        <v>-7.5194000000000001</v>
      </c>
      <c r="K145" s="386">
        <v>6.9129999999999999E-3</v>
      </c>
      <c r="L145" s="387">
        <v>0.58062999999999998</v>
      </c>
      <c r="M145" s="387">
        <v>8.1037999999999995E-3</v>
      </c>
      <c r="N145" s="387">
        <v>8.2277000000000003E-2</v>
      </c>
      <c r="O145" s="387">
        <v>2.9935E-2</v>
      </c>
      <c r="P145" s="387">
        <v>67.655000000000001</v>
      </c>
      <c r="Q145" s="387">
        <v>2.1230000000000002</v>
      </c>
    </row>
    <row r="146" spans="2:17">
      <c r="B146" s="377"/>
      <c r="C146" s="377" t="s">
        <v>475</v>
      </c>
      <c r="D146" s="378">
        <v>47</v>
      </c>
      <c r="E146" s="377" t="s">
        <v>1136</v>
      </c>
      <c r="F146" s="377">
        <v>161014</v>
      </c>
      <c r="G146" s="385">
        <v>12.494999999999999</v>
      </c>
      <c r="H146" s="386">
        <v>-8.4802999999999997</v>
      </c>
      <c r="I146" s="386">
        <v>4.0282E-3</v>
      </c>
      <c r="J146" s="386">
        <v>-7.5823</v>
      </c>
      <c r="K146" s="386">
        <v>6.7064000000000004E-3</v>
      </c>
      <c r="L146" s="387">
        <v>0.57579000000000002</v>
      </c>
      <c r="M146" s="387">
        <v>8.9508000000000001E-3</v>
      </c>
      <c r="N146" s="387">
        <v>-5.4296999999999998E-2</v>
      </c>
      <c r="O146" s="387">
        <v>4.0411999999999997E-2</v>
      </c>
      <c r="P146" s="387">
        <v>14.8506</v>
      </c>
      <c r="Q146" s="387">
        <v>1.9675</v>
      </c>
    </row>
    <row r="147" spans="2:17">
      <c r="B147" s="377"/>
      <c r="C147" s="377" t="s">
        <v>476</v>
      </c>
      <c r="D147" s="378">
        <v>48</v>
      </c>
      <c r="E147" s="377" t="s">
        <v>1137</v>
      </c>
      <c r="F147" s="377">
        <v>170706</v>
      </c>
      <c r="G147" s="385">
        <v>9.0510000000000002</v>
      </c>
      <c r="H147" s="386">
        <v>-8.2329000000000008</v>
      </c>
      <c r="I147" s="386">
        <v>4.6889000000000002E-3</v>
      </c>
      <c r="J147" s="386">
        <v>-7.3258000000000001</v>
      </c>
      <c r="K147" s="386">
        <v>5.8034999999999996E-3</v>
      </c>
      <c r="L147" s="387">
        <v>0.56906999999999996</v>
      </c>
      <c r="M147" s="387">
        <v>7.5569000000000001E-3</v>
      </c>
      <c r="N147" s="387">
        <v>0.22406999999999999</v>
      </c>
      <c r="O147" s="387">
        <v>3.6586E-2</v>
      </c>
      <c r="P147" s="387">
        <v>75.169600000000003</v>
      </c>
      <c r="Q147" s="387">
        <v>2.3988999999999998</v>
      </c>
    </row>
    <row r="148" spans="2:17">
      <c r="B148" s="377"/>
      <c r="C148" s="377" t="s">
        <v>476</v>
      </c>
      <c r="D148" s="378">
        <v>48</v>
      </c>
      <c r="E148" s="377" t="s">
        <v>1138</v>
      </c>
      <c r="F148" s="377">
        <v>170828</v>
      </c>
      <c r="G148" s="385">
        <v>10.717000000000001</v>
      </c>
      <c r="H148" s="386">
        <v>-8.6915999999999993</v>
      </c>
      <c r="I148" s="386">
        <v>3.4642000000000002E-3</v>
      </c>
      <c r="J148" s="386">
        <v>-7.2004000000000001</v>
      </c>
      <c r="K148" s="386">
        <v>6.8425999999999999E-3</v>
      </c>
      <c r="L148" s="387">
        <v>0.58899999999999997</v>
      </c>
      <c r="M148" s="387">
        <v>7.3191999999999997E-3</v>
      </c>
      <c r="N148" s="387">
        <v>1.3922E-2</v>
      </c>
      <c r="O148" s="387">
        <v>2.8434000000000001E-2</v>
      </c>
      <c r="P148" s="387">
        <v>11.8024</v>
      </c>
      <c r="Q148" s="387">
        <v>1.9305000000000001</v>
      </c>
    </row>
    <row r="149" spans="2:17">
      <c r="B149" s="377"/>
      <c r="C149" s="377" t="s">
        <v>476</v>
      </c>
      <c r="D149" s="378">
        <v>48</v>
      </c>
      <c r="E149" s="377" t="s">
        <v>1139</v>
      </c>
      <c r="F149" s="377">
        <v>170906</v>
      </c>
      <c r="G149" s="385">
        <v>10.507</v>
      </c>
      <c r="H149" s="386">
        <v>-8.5614000000000008</v>
      </c>
      <c r="I149" s="386">
        <v>4.4738E-3</v>
      </c>
      <c r="J149" s="386">
        <v>-7.9149000000000003</v>
      </c>
      <c r="K149" s="386">
        <v>7.5364999999999998E-3</v>
      </c>
      <c r="L149" s="387">
        <v>0.56455999999999995</v>
      </c>
      <c r="M149" s="387">
        <v>6.9141999999999997E-3</v>
      </c>
      <c r="N149" s="387">
        <v>0.21421000000000001</v>
      </c>
      <c r="O149" s="387">
        <v>3.5607E-2</v>
      </c>
      <c r="P149" s="387">
        <v>32.715899999999998</v>
      </c>
      <c r="Q149" s="387">
        <v>1.5589999999999999</v>
      </c>
    </row>
    <row r="150" spans="2:17">
      <c r="B150" s="377"/>
      <c r="C150" s="377" t="s">
        <v>477</v>
      </c>
      <c r="D150" s="378">
        <v>49</v>
      </c>
      <c r="E150" s="377" t="s">
        <v>1140</v>
      </c>
      <c r="F150" s="377">
        <v>160905</v>
      </c>
      <c r="G150" s="385">
        <v>14.244999999999999</v>
      </c>
      <c r="H150" s="386">
        <v>-10.5152</v>
      </c>
      <c r="I150" s="386">
        <v>4.0775999999999998E-3</v>
      </c>
      <c r="J150" s="386">
        <v>-7.516</v>
      </c>
      <c r="K150" s="386">
        <v>5.8576000000000001E-3</v>
      </c>
      <c r="L150" s="387">
        <v>0.60951</v>
      </c>
      <c r="M150" s="387">
        <v>7.9719999999999999E-3</v>
      </c>
      <c r="N150" s="387">
        <v>-7.9392000000000004E-3</v>
      </c>
      <c r="O150" s="387">
        <v>3.6516E-2</v>
      </c>
      <c r="P150" s="387">
        <v>7.2088999999999999</v>
      </c>
      <c r="Q150" s="387">
        <v>2.7324000000000002</v>
      </c>
    </row>
    <row r="151" spans="2:17">
      <c r="B151" s="377"/>
      <c r="C151" s="377" t="s">
        <v>477</v>
      </c>
      <c r="D151" s="378">
        <v>49</v>
      </c>
      <c r="E151" s="377" t="s">
        <v>1141</v>
      </c>
      <c r="F151" s="377">
        <v>170530</v>
      </c>
      <c r="G151" s="385">
        <v>7.0179999999999998</v>
      </c>
      <c r="H151" s="386">
        <v>-10.5533</v>
      </c>
      <c r="I151" s="386">
        <v>4.2998000000000003E-3</v>
      </c>
      <c r="J151" s="386">
        <v>-7.3395000000000001</v>
      </c>
      <c r="K151" s="386">
        <v>6.8624000000000003E-3</v>
      </c>
      <c r="L151" s="387">
        <v>0.60441</v>
      </c>
      <c r="M151" s="387">
        <v>8.3212000000000008E-3</v>
      </c>
      <c r="N151" s="387">
        <v>0.14313999999999999</v>
      </c>
      <c r="O151" s="387">
        <v>2.9988999999999998E-2</v>
      </c>
      <c r="P151" s="387">
        <v>22.347200000000001</v>
      </c>
      <c r="Q151" s="387">
        <v>1.823</v>
      </c>
    </row>
    <row r="152" spans="2:17">
      <c r="B152" s="377"/>
      <c r="C152" s="377" t="s">
        <v>477</v>
      </c>
      <c r="D152" s="378">
        <v>49</v>
      </c>
      <c r="E152" s="377" t="s">
        <v>1142</v>
      </c>
      <c r="F152" s="377">
        <v>170606</v>
      </c>
      <c r="G152" s="385">
        <v>7.399</v>
      </c>
      <c r="H152" s="386">
        <v>-10.5341</v>
      </c>
      <c r="I152" s="386">
        <v>4.0385000000000004E-3</v>
      </c>
      <c r="J152" s="386">
        <v>-7.3402000000000003</v>
      </c>
      <c r="K152" s="386">
        <v>6.8903999999999997E-3</v>
      </c>
      <c r="L152" s="387">
        <v>0.61173999999999995</v>
      </c>
      <c r="M152" s="387">
        <v>7.8153000000000007E-3</v>
      </c>
      <c r="N152" s="387">
        <v>5.8680999999999997E-2</v>
      </c>
      <c r="O152" s="387">
        <v>3.0934E-2</v>
      </c>
      <c r="P152" s="387">
        <v>19.277999999999999</v>
      </c>
      <c r="Q152" s="387">
        <v>2.1046</v>
      </c>
    </row>
    <row r="153" spans="2:17">
      <c r="B153" s="377"/>
      <c r="C153" s="377" t="s">
        <v>478</v>
      </c>
      <c r="D153" s="378">
        <v>50</v>
      </c>
      <c r="E153" s="377" t="s">
        <v>1143</v>
      </c>
      <c r="F153" s="377">
        <v>160905</v>
      </c>
      <c r="G153" s="385">
        <v>15.869</v>
      </c>
      <c r="H153" s="386">
        <v>-9.1134000000000004</v>
      </c>
      <c r="I153" s="386">
        <v>4.2287999999999996E-3</v>
      </c>
      <c r="J153" s="386">
        <v>-9.6564999999999994</v>
      </c>
      <c r="K153" s="386">
        <v>4.8395000000000001E-3</v>
      </c>
      <c r="L153" s="387">
        <v>0.56476000000000004</v>
      </c>
      <c r="M153" s="387">
        <v>8.9689999999999995E-3</v>
      </c>
      <c r="N153" s="387">
        <v>0.14324000000000001</v>
      </c>
      <c r="O153" s="387">
        <v>3.5726000000000001E-2</v>
      </c>
      <c r="P153" s="387">
        <v>16.9313</v>
      </c>
      <c r="Q153" s="387">
        <v>2.6507000000000001</v>
      </c>
    </row>
    <row r="154" spans="2:17">
      <c r="B154" s="377"/>
      <c r="C154" s="377" t="s">
        <v>478</v>
      </c>
      <c r="D154" s="378">
        <v>50</v>
      </c>
      <c r="E154" s="377" t="s">
        <v>1144</v>
      </c>
      <c r="F154" s="377">
        <v>170606</v>
      </c>
      <c r="G154" s="385">
        <v>8.5079999999999991</v>
      </c>
      <c r="H154" s="386">
        <v>-9.1503999999999994</v>
      </c>
      <c r="I154" s="386">
        <v>3.9142999999999999E-3</v>
      </c>
      <c r="J154" s="386">
        <v>-9.5006000000000004</v>
      </c>
      <c r="K154" s="386">
        <v>6.5926999999999999E-3</v>
      </c>
      <c r="L154" s="387">
        <v>0.52773999999999999</v>
      </c>
      <c r="M154" s="387">
        <v>7.4654999999999999E-3</v>
      </c>
      <c r="N154" s="387">
        <v>-3.1835000000000001E-3</v>
      </c>
      <c r="O154" s="387">
        <v>2.7740999999999998E-2</v>
      </c>
      <c r="P154" s="387">
        <v>8.3348999999999993</v>
      </c>
      <c r="Q154" s="387">
        <v>1.7299</v>
      </c>
    </row>
    <row r="155" spans="2:17">
      <c r="B155" s="377"/>
      <c r="C155" s="377" t="s">
        <v>479</v>
      </c>
      <c r="D155" s="378">
        <v>51</v>
      </c>
      <c r="E155" s="377" t="s">
        <v>1145</v>
      </c>
      <c r="F155" s="377">
        <v>160705</v>
      </c>
      <c r="G155" s="385">
        <v>8.6379999999999999</v>
      </c>
      <c r="H155" s="386">
        <v>-7.9303999999999997</v>
      </c>
      <c r="I155" s="386">
        <v>3.7552000000000002E-3</v>
      </c>
      <c r="J155" s="386">
        <v>-8.1674000000000007</v>
      </c>
      <c r="K155" s="386">
        <v>6.4152000000000002E-3</v>
      </c>
      <c r="L155" s="387">
        <v>0.56267999999999996</v>
      </c>
      <c r="M155" s="387">
        <v>7.8428000000000005E-3</v>
      </c>
      <c r="N155" s="387">
        <v>0.13747999999999999</v>
      </c>
      <c r="O155" s="387">
        <v>2.9714000000000001E-2</v>
      </c>
      <c r="P155" s="387">
        <v>32.583199999999998</v>
      </c>
      <c r="Q155" s="387">
        <v>2.0918000000000001</v>
      </c>
    </row>
    <row r="156" spans="2:17">
      <c r="B156" s="377"/>
      <c r="C156" s="377" t="s">
        <v>479</v>
      </c>
      <c r="D156" s="378">
        <v>51</v>
      </c>
      <c r="E156" s="377" t="s">
        <v>1146</v>
      </c>
      <c r="F156" s="377">
        <v>160721</v>
      </c>
      <c r="G156" s="385">
        <v>10.178000000000001</v>
      </c>
      <c r="H156" s="386">
        <v>-7.7698</v>
      </c>
      <c r="I156" s="386">
        <v>4.0093999999999998E-3</v>
      </c>
      <c r="J156" s="386">
        <v>-8.4347999999999992</v>
      </c>
      <c r="K156" s="386">
        <v>7.1890000000000001E-3</v>
      </c>
      <c r="L156" s="387">
        <v>0.55959000000000003</v>
      </c>
      <c r="M156" s="387">
        <v>8.0590000000000002E-3</v>
      </c>
      <c r="N156" s="387">
        <v>0.10725999999999999</v>
      </c>
      <c r="O156" s="387">
        <v>3.3276E-2</v>
      </c>
      <c r="P156" s="387">
        <v>37.599400000000003</v>
      </c>
      <c r="Q156" s="387">
        <v>2.8858999999999999</v>
      </c>
    </row>
    <row r="157" spans="2:17">
      <c r="B157" s="377"/>
      <c r="C157" s="377" t="s">
        <v>479</v>
      </c>
      <c r="D157" s="378">
        <v>51</v>
      </c>
      <c r="E157" s="377" t="s">
        <v>1147</v>
      </c>
      <c r="F157" s="377">
        <v>161118</v>
      </c>
      <c r="G157" s="385">
        <v>9.33</v>
      </c>
      <c r="H157" s="386">
        <v>-7.8346999999999998</v>
      </c>
      <c r="I157" s="386">
        <v>4.8022000000000004E-3</v>
      </c>
      <c r="J157" s="386">
        <v>-8.2799999999999994</v>
      </c>
      <c r="K157" s="386">
        <v>8.1390999999999998E-3</v>
      </c>
      <c r="L157" s="387">
        <v>0.60790999999999995</v>
      </c>
      <c r="M157" s="387">
        <v>8.0724000000000004E-3</v>
      </c>
      <c r="N157" s="387">
        <v>-0.32351000000000002</v>
      </c>
      <c r="O157" s="387">
        <v>2.7097E-2</v>
      </c>
      <c r="P157" s="387">
        <v>14.4251</v>
      </c>
      <c r="Q157" s="387">
        <v>1.3369</v>
      </c>
    </row>
    <row r="158" spans="2:17">
      <c r="B158" s="377"/>
      <c r="C158" s="377" t="s">
        <v>480</v>
      </c>
      <c r="D158" s="378">
        <v>52</v>
      </c>
      <c r="E158" s="377" t="s">
        <v>1148</v>
      </c>
      <c r="F158" s="377">
        <v>170505</v>
      </c>
      <c r="G158" s="385">
        <v>7.52</v>
      </c>
      <c r="H158" s="386">
        <v>-9.1525999999999996</v>
      </c>
      <c r="I158" s="386">
        <v>4.6667000000000002E-3</v>
      </c>
      <c r="J158" s="386">
        <v>-8.1489999999999991</v>
      </c>
      <c r="K158" s="386">
        <v>7.6162000000000001E-3</v>
      </c>
      <c r="L158" s="387">
        <v>0.61407999999999996</v>
      </c>
      <c r="M158" s="387">
        <v>6.9706000000000004E-3</v>
      </c>
      <c r="N158" s="387">
        <v>0.39959</v>
      </c>
      <c r="O158" s="387">
        <v>3.4497E-2</v>
      </c>
      <c r="P158" s="387">
        <v>85.318700000000007</v>
      </c>
      <c r="Q158" s="387">
        <v>1.7623</v>
      </c>
    </row>
    <row r="159" spans="2:17">
      <c r="B159" s="377"/>
      <c r="C159" s="377" t="s">
        <v>480</v>
      </c>
      <c r="D159" s="378">
        <v>52</v>
      </c>
      <c r="E159" s="377" t="s">
        <v>1149</v>
      </c>
      <c r="F159" s="377">
        <v>170523</v>
      </c>
      <c r="G159" s="385">
        <v>8.5169999999999995</v>
      </c>
      <c r="H159" s="386">
        <v>-9.0792000000000002</v>
      </c>
      <c r="I159" s="386">
        <v>4.2722999999999997E-3</v>
      </c>
      <c r="J159" s="386">
        <v>-8.0832999999999995</v>
      </c>
      <c r="K159" s="386">
        <v>7.6138000000000004E-3</v>
      </c>
      <c r="L159" s="387">
        <v>0.57974999999999999</v>
      </c>
      <c r="M159" s="387">
        <v>6.8209000000000004E-3</v>
      </c>
      <c r="N159" s="387">
        <v>0.66122999999999998</v>
      </c>
      <c r="O159" s="387">
        <v>2.9316999999999999E-2</v>
      </c>
      <c r="P159" s="387">
        <v>175.59119999999999</v>
      </c>
      <c r="Q159" s="387">
        <v>2.1101000000000001</v>
      </c>
    </row>
    <row r="160" spans="2:17">
      <c r="B160" s="377"/>
      <c r="C160" s="377" t="s">
        <v>480</v>
      </c>
      <c r="D160" s="378">
        <v>52</v>
      </c>
      <c r="E160" s="377" t="s">
        <v>1150</v>
      </c>
      <c r="F160" s="377">
        <v>170624</v>
      </c>
      <c r="G160" s="385">
        <v>9.5399999999999991</v>
      </c>
      <c r="H160" s="386">
        <v>-9.0131999999999994</v>
      </c>
      <c r="I160" s="386">
        <v>3.9283E-3</v>
      </c>
      <c r="J160" s="386">
        <v>-8.3681999999999999</v>
      </c>
      <c r="K160" s="386">
        <v>6.7438000000000003E-3</v>
      </c>
      <c r="L160" s="387">
        <v>0.59843000000000002</v>
      </c>
      <c r="M160" s="387">
        <v>6.3898000000000002E-3</v>
      </c>
      <c r="N160" s="387">
        <v>0.21337999999999999</v>
      </c>
      <c r="O160" s="387">
        <v>3.2065999999999997E-2</v>
      </c>
      <c r="P160" s="387">
        <v>25.424700000000001</v>
      </c>
      <c r="Q160" s="387">
        <v>1.8331999999999999</v>
      </c>
    </row>
    <row r="161" spans="2:17">
      <c r="B161" s="377"/>
      <c r="C161" s="377" t="s">
        <v>481</v>
      </c>
      <c r="D161" s="378">
        <v>53</v>
      </c>
      <c r="E161" s="377" t="s">
        <v>1151</v>
      </c>
      <c r="F161" s="377">
        <v>160907</v>
      </c>
      <c r="G161" s="385">
        <v>12.936999999999999</v>
      </c>
      <c r="H161" s="386">
        <v>-9.6466999999999992</v>
      </c>
      <c r="I161" s="386">
        <v>4.5098999999999998E-3</v>
      </c>
      <c r="J161" s="386">
        <v>-8.3547999999999991</v>
      </c>
      <c r="K161" s="386">
        <v>6.4669000000000003E-3</v>
      </c>
      <c r="L161" s="387">
        <v>0.60485999999999995</v>
      </c>
      <c r="M161" s="387">
        <v>8.7690000000000008E-3</v>
      </c>
      <c r="N161" s="387">
        <v>5.8546000000000001E-2</v>
      </c>
      <c r="O161" s="387">
        <v>2.6950000000000002E-2</v>
      </c>
      <c r="P161" s="387">
        <v>5.3686999999999996</v>
      </c>
      <c r="Q161" s="387">
        <v>2.3203999999999998</v>
      </c>
    </row>
    <row r="162" spans="2:17">
      <c r="B162" s="377"/>
      <c r="C162" s="377" t="s">
        <v>481</v>
      </c>
      <c r="D162" s="378">
        <v>53</v>
      </c>
      <c r="E162" s="377" t="s">
        <v>1152</v>
      </c>
      <c r="F162" s="377">
        <v>170606</v>
      </c>
      <c r="G162" s="385">
        <v>9.9410000000000007</v>
      </c>
      <c r="H162" s="386">
        <v>-9.7156000000000002</v>
      </c>
      <c r="I162" s="386">
        <v>3.5146000000000001E-3</v>
      </c>
      <c r="J162" s="386">
        <v>-8.0846999999999998</v>
      </c>
      <c r="K162" s="386">
        <v>6.5187999999999999E-3</v>
      </c>
      <c r="L162" s="387">
        <v>0.55978000000000006</v>
      </c>
      <c r="M162" s="387">
        <v>6.7421E-3</v>
      </c>
      <c r="N162" s="387">
        <v>0.16849</v>
      </c>
      <c r="O162" s="387">
        <v>3.3223000000000003E-2</v>
      </c>
      <c r="P162" s="387">
        <v>59.364199999999997</v>
      </c>
      <c r="Q162" s="387">
        <v>1.8804000000000001</v>
      </c>
    </row>
    <row r="163" spans="2:17">
      <c r="B163" s="377"/>
      <c r="C163" s="377" t="s">
        <v>481</v>
      </c>
      <c r="D163" s="378">
        <v>53</v>
      </c>
      <c r="E163" s="377" t="s">
        <v>1153</v>
      </c>
      <c r="F163" s="377">
        <v>170609</v>
      </c>
      <c r="G163" s="385">
        <v>9.2100000000000009</v>
      </c>
      <c r="H163" s="386">
        <v>-9.6594999999999995</v>
      </c>
      <c r="I163" s="386">
        <v>3.8991999999999998E-3</v>
      </c>
      <c r="J163" s="386">
        <v>-8.0060000000000002</v>
      </c>
      <c r="K163" s="386">
        <v>7.6718000000000003E-3</v>
      </c>
      <c r="L163" s="387">
        <v>0.61045000000000005</v>
      </c>
      <c r="M163" s="387">
        <v>7.1564000000000003E-3</v>
      </c>
      <c r="N163" s="387">
        <v>0.10031</v>
      </c>
      <c r="O163" s="387">
        <v>3.109E-2</v>
      </c>
      <c r="P163" s="387">
        <v>20.635400000000001</v>
      </c>
      <c r="Q163" s="387">
        <v>1.9045000000000001</v>
      </c>
    </row>
    <row r="164" spans="2:17">
      <c r="B164" s="377"/>
      <c r="C164" s="377" t="s">
        <v>481</v>
      </c>
      <c r="D164" s="378">
        <v>53</v>
      </c>
      <c r="E164" s="377" t="s">
        <v>1154</v>
      </c>
      <c r="F164" s="377">
        <v>170624</v>
      </c>
      <c r="G164" s="385">
        <v>9.5440000000000005</v>
      </c>
      <c r="H164" s="386">
        <v>-9.6309000000000005</v>
      </c>
      <c r="I164" s="386">
        <v>4.6625E-3</v>
      </c>
      <c r="J164" s="386">
        <v>-8.2377000000000002</v>
      </c>
      <c r="K164" s="386">
        <v>7.1662000000000002E-3</v>
      </c>
      <c r="L164" s="387">
        <v>0.55503000000000002</v>
      </c>
      <c r="M164" s="387">
        <v>6.3302000000000002E-3</v>
      </c>
      <c r="N164" s="387">
        <v>0.20979</v>
      </c>
      <c r="O164" s="387">
        <v>2.8753999999999998E-2</v>
      </c>
      <c r="P164" s="387">
        <v>56.2791</v>
      </c>
      <c r="Q164" s="387">
        <v>1.5079</v>
      </c>
    </row>
    <row r="165" spans="2:17">
      <c r="B165" s="377"/>
      <c r="C165" s="392" t="s">
        <v>481</v>
      </c>
      <c r="D165" s="393">
        <v>53</v>
      </c>
      <c r="E165" s="392" t="s">
        <v>1155</v>
      </c>
      <c r="F165" s="392">
        <v>170630</v>
      </c>
      <c r="G165" s="394">
        <v>9.843</v>
      </c>
      <c r="H165" s="395">
        <v>-9.6438000000000006</v>
      </c>
      <c r="I165" s="395">
        <v>4.4003999999999996E-3</v>
      </c>
      <c r="J165" s="395">
        <v>-8.0852000000000004</v>
      </c>
      <c r="K165" s="395">
        <v>6.8887000000000002E-3</v>
      </c>
      <c r="L165" s="396">
        <v>0.60431000000000001</v>
      </c>
      <c r="M165" s="396">
        <v>6.5307000000000004E-3</v>
      </c>
      <c r="N165" s="396">
        <v>0.12182</v>
      </c>
      <c r="O165" s="396">
        <v>2.8191999999999998E-2</v>
      </c>
      <c r="P165" s="396">
        <v>16.206800000000001</v>
      </c>
      <c r="Q165" s="396">
        <v>1.7865</v>
      </c>
    </row>
    <row r="166" spans="2:17">
      <c r="B166" s="377"/>
      <c r="C166" s="377"/>
      <c r="D166" s="378"/>
      <c r="E166" s="377"/>
      <c r="F166" s="377"/>
      <c r="G166" s="377"/>
      <c r="H166" s="377"/>
      <c r="I166" s="377"/>
      <c r="J166" s="377"/>
      <c r="K166" s="377"/>
      <c r="L166" s="377"/>
      <c r="M166" s="377"/>
      <c r="N166" s="377"/>
      <c r="O166" s="377"/>
      <c r="P166" s="377"/>
      <c r="Q166" s="377"/>
    </row>
  </sheetData>
  <mergeCells count="64">
    <mergeCell ref="L124:L125"/>
    <mergeCell ref="M124:M125"/>
    <mergeCell ref="N124:N125"/>
    <mergeCell ref="O124:O125"/>
    <mergeCell ref="P124:P125"/>
    <mergeCell ref="Q124:Q125"/>
    <mergeCell ref="C123:Q123"/>
    <mergeCell ref="C124:C125"/>
    <mergeCell ref="D124:D125"/>
    <mergeCell ref="E124:E125"/>
    <mergeCell ref="F124:F125"/>
    <mergeCell ref="G124:G125"/>
    <mergeCell ref="H124:H125"/>
    <mergeCell ref="I124:I125"/>
    <mergeCell ref="J124:J125"/>
    <mergeCell ref="K124:K125"/>
    <mergeCell ref="L84:L85"/>
    <mergeCell ref="M84:M85"/>
    <mergeCell ref="N84:N85"/>
    <mergeCell ref="O84:O85"/>
    <mergeCell ref="P84:P85"/>
    <mergeCell ref="Q84:Q85"/>
    <mergeCell ref="C83:Q83"/>
    <mergeCell ref="C84:C85"/>
    <mergeCell ref="D84:D85"/>
    <mergeCell ref="E84:E85"/>
    <mergeCell ref="F84:F85"/>
    <mergeCell ref="G84:G85"/>
    <mergeCell ref="H84:H85"/>
    <mergeCell ref="I84:I85"/>
    <mergeCell ref="J84:J85"/>
    <mergeCell ref="K84:K85"/>
    <mergeCell ref="L44:L45"/>
    <mergeCell ref="M44:M45"/>
    <mergeCell ref="N44:N45"/>
    <mergeCell ref="O44:O45"/>
    <mergeCell ref="P44:P45"/>
    <mergeCell ref="Q44:Q45"/>
    <mergeCell ref="C43:Q43"/>
    <mergeCell ref="C44:C45"/>
    <mergeCell ref="D44:D45"/>
    <mergeCell ref="E44:E45"/>
    <mergeCell ref="F44:F45"/>
    <mergeCell ref="G44:G45"/>
    <mergeCell ref="H44:H45"/>
    <mergeCell ref="I44:I45"/>
    <mergeCell ref="J44:J45"/>
    <mergeCell ref="K44:K45"/>
    <mergeCell ref="L4:L5"/>
    <mergeCell ref="M4:M5"/>
    <mergeCell ref="N4:N5"/>
    <mergeCell ref="O4:O5"/>
    <mergeCell ref="P4:P5"/>
    <mergeCell ref="Q4:Q5"/>
    <mergeCell ref="C3:Q3"/>
    <mergeCell ref="C4:C5"/>
    <mergeCell ref="D4:D5"/>
    <mergeCell ref="E4:E5"/>
    <mergeCell ref="F4:F5"/>
    <mergeCell ref="G4:G5"/>
    <mergeCell ref="H4:H5"/>
    <mergeCell ref="I4:I5"/>
    <mergeCell ref="J4:J5"/>
    <mergeCell ref="K4:K5"/>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workbookViewId="0">
      <selection activeCell="B11" sqref="B11:I17"/>
    </sheetView>
  </sheetViews>
  <sheetFormatPr baseColWidth="10" defaultRowHeight="15" x14ac:dyDescent="0"/>
  <cols>
    <col min="1" max="1" width="10.83203125" style="53"/>
    <col min="2" max="2" width="12.1640625" style="53" customWidth="1"/>
    <col min="3" max="3" width="9.83203125" style="53" bestFit="1" customWidth="1"/>
    <col min="4" max="4" width="7.83203125" style="53" bestFit="1" customWidth="1"/>
    <col min="5" max="5" width="9" style="53" bestFit="1" customWidth="1"/>
    <col min="6" max="6" width="10" style="53" bestFit="1" customWidth="1"/>
    <col min="7" max="9" width="8.5" style="53" bestFit="1" customWidth="1"/>
    <col min="10" max="10" width="8.83203125" style="53" bestFit="1" customWidth="1"/>
    <col min="11" max="11" width="8.5" style="53" bestFit="1" customWidth="1"/>
    <col min="12" max="12" width="8.83203125" style="53" bestFit="1" customWidth="1"/>
    <col min="13" max="13" width="8.5" style="53" bestFit="1" customWidth="1"/>
    <col min="14" max="14" width="8.83203125" style="53" bestFit="1" customWidth="1"/>
    <col min="15" max="15" width="8.5" style="53" bestFit="1" customWidth="1"/>
    <col min="16" max="16" width="8.83203125" style="53" bestFit="1" customWidth="1"/>
  </cols>
  <sheetData>
    <row r="1" spans="1:16">
      <c r="A1" s="220"/>
      <c r="B1" s="220"/>
      <c r="C1" s="220"/>
      <c r="D1" s="220"/>
      <c r="E1" s="220"/>
      <c r="F1" s="220"/>
      <c r="G1" s="220"/>
      <c r="H1" s="220"/>
      <c r="I1" s="220"/>
      <c r="J1" s="220"/>
      <c r="K1" s="220"/>
      <c r="L1" s="220"/>
      <c r="M1" s="220"/>
      <c r="N1" s="220"/>
      <c r="O1" s="220"/>
      <c r="P1" s="220"/>
    </row>
    <row r="2" spans="1:16">
      <c r="A2" s="220"/>
      <c r="B2" s="339" t="s">
        <v>1157</v>
      </c>
      <c r="C2" s="339"/>
      <c r="D2" s="339"/>
      <c r="E2" s="339"/>
      <c r="F2" s="339"/>
      <c r="G2" s="339"/>
      <c r="H2" s="339"/>
      <c r="I2" s="339"/>
      <c r="J2" s="339"/>
      <c r="K2" s="339"/>
      <c r="L2" s="339"/>
      <c r="M2" s="339"/>
      <c r="N2" s="339"/>
      <c r="O2" s="339"/>
      <c r="P2" s="347"/>
    </row>
    <row r="3" spans="1:16" ht="44">
      <c r="A3" s="222"/>
      <c r="B3" s="223" t="s">
        <v>863</v>
      </c>
      <c r="C3" s="223" t="s">
        <v>169</v>
      </c>
      <c r="D3" s="223" t="s">
        <v>864</v>
      </c>
      <c r="E3" s="223" t="s">
        <v>865</v>
      </c>
      <c r="F3" s="223" t="s">
        <v>866</v>
      </c>
      <c r="G3" s="223" t="s">
        <v>867</v>
      </c>
      <c r="H3" s="223" t="s">
        <v>1158</v>
      </c>
      <c r="I3" s="223" t="s">
        <v>869</v>
      </c>
      <c r="J3" s="223" t="s">
        <v>1159</v>
      </c>
      <c r="K3" s="223" t="s">
        <v>871</v>
      </c>
      <c r="L3" s="223" t="s">
        <v>1160</v>
      </c>
      <c r="M3" s="223" t="s">
        <v>873</v>
      </c>
      <c r="N3" s="223" t="s">
        <v>1161</v>
      </c>
      <c r="O3" s="223" t="s">
        <v>875</v>
      </c>
      <c r="P3" s="222"/>
    </row>
    <row r="4" spans="1:16">
      <c r="A4" s="220"/>
      <c r="B4" s="398">
        <v>0.52495468750000007</v>
      </c>
      <c r="C4" s="398">
        <v>1.6038867907996534E-2</v>
      </c>
      <c r="D4" s="399">
        <v>0.53369</v>
      </c>
      <c r="E4" s="399">
        <v>3.2596878378151478E-2</v>
      </c>
      <c r="F4" s="399">
        <v>0.62737260869565215</v>
      </c>
      <c r="G4" s="399">
        <v>2.3867248426050917E-2</v>
      </c>
      <c r="H4" s="399">
        <v>0.20887571428571425</v>
      </c>
      <c r="I4" s="399">
        <v>3.609674323990298E-2</v>
      </c>
      <c r="J4" s="399">
        <v>0.24579499999999999</v>
      </c>
      <c r="K4" s="399">
        <v>5.4979260250500886E-2</v>
      </c>
      <c r="L4" s="399">
        <v>0.62361882352941167</v>
      </c>
      <c r="M4" s="399">
        <v>2.8247775328853988E-2</v>
      </c>
      <c r="N4" s="399">
        <v>0.4513123529411765</v>
      </c>
      <c r="O4" s="399">
        <v>2.1529096163509676E-2</v>
      </c>
      <c r="P4" s="220"/>
    </row>
    <row r="5" spans="1:16">
      <c r="A5" s="220"/>
      <c r="B5" s="400"/>
      <c r="C5" s="400"/>
      <c r="D5" s="401"/>
      <c r="E5" s="401"/>
      <c r="F5" s="401"/>
      <c r="G5" s="401"/>
      <c r="H5" s="401"/>
      <c r="I5" s="401"/>
      <c r="J5" s="401"/>
      <c r="K5" s="401"/>
      <c r="L5" s="401"/>
      <c r="M5" s="401"/>
      <c r="N5" s="401"/>
      <c r="O5" s="401"/>
      <c r="P5" s="220"/>
    </row>
    <row r="6" spans="1:16">
      <c r="A6" s="220"/>
      <c r="B6" s="402"/>
      <c r="C6" s="402"/>
      <c r="D6" s="403"/>
      <c r="E6" s="403"/>
      <c r="F6" s="403"/>
      <c r="G6" s="403"/>
      <c r="H6" s="403"/>
      <c r="I6" s="403"/>
      <c r="J6" s="403"/>
      <c r="K6" s="403"/>
      <c r="L6" s="403"/>
      <c r="M6" s="403"/>
      <c r="N6" s="403"/>
      <c r="O6" s="403"/>
      <c r="P6" s="220"/>
    </row>
    <row r="7" spans="1:16">
      <c r="A7" s="221"/>
      <c r="B7" s="221" t="s">
        <v>878</v>
      </c>
      <c r="C7" s="221"/>
      <c r="D7" s="221"/>
      <c r="E7" s="221"/>
      <c r="F7" s="221"/>
      <c r="G7" s="221"/>
      <c r="H7" s="221"/>
      <c r="I7" s="221"/>
      <c r="J7" s="221"/>
      <c r="K7" s="221"/>
      <c r="L7" s="221"/>
      <c r="M7" s="221"/>
      <c r="N7" s="221"/>
      <c r="O7" s="221"/>
      <c r="P7" s="221"/>
    </row>
    <row r="8" spans="1:16">
      <c r="A8" s="220"/>
      <c r="B8" s="220" t="s">
        <v>1162</v>
      </c>
      <c r="C8" s="220"/>
      <c r="D8" s="220"/>
      <c r="E8" s="220"/>
      <c r="F8" s="220"/>
      <c r="G8" s="220"/>
      <c r="H8" s="220"/>
      <c r="I8" s="220"/>
      <c r="J8" s="220"/>
      <c r="K8" s="220"/>
      <c r="L8" s="220"/>
      <c r="M8" s="220"/>
      <c r="N8" s="220"/>
      <c r="O8" s="220"/>
      <c r="P8" s="220"/>
    </row>
    <row r="9" spans="1:16">
      <c r="A9" s="220"/>
      <c r="B9" s="220"/>
      <c r="C9" s="220"/>
      <c r="D9" s="220"/>
      <c r="E9" s="220"/>
      <c r="F9" s="220"/>
      <c r="G9" s="220"/>
      <c r="H9" s="220"/>
      <c r="I9" s="220"/>
      <c r="J9" s="220"/>
      <c r="K9" s="220"/>
      <c r="L9" s="220"/>
      <c r="M9" s="220"/>
      <c r="N9" s="220"/>
      <c r="O9" s="220"/>
      <c r="P9" s="220"/>
    </row>
    <row r="11" spans="1:16">
      <c r="A11" s="220"/>
      <c r="B11" s="347" t="s">
        <v>1163</v>
      </c>
      <c r="C11" s="347"/>
      <c r="D11" s="347"/>
      <c r="E11" s="347"/>
      <c r="F11" s="347"/>
      <c r="G11" s="347"/>
      <c r="H11" s="347"/>
      <c r="I11" s="347"/>
      <c r="J11" s="220"/>
      <c r="K11" s="239"/>
      <c r="L11" s="239"/>
      <c r="M11" s="239"/>
      <c r="N11" s="239"/>
      <c r="O11" s="239"/>
      <c r="P11" s="239"/>
    </row>
    <row r="12" spans="1:16">
      <c r="A12" s="220"/>
      <c r="B12" s="339"/>
      <c r="C12" s="339"/>
      <c r="D12" s="339"/>
      <c r="E12" s="339"/>
      <c r="F12" s="339"/>
      <c r="G12" s="339"/>
      <c r="H12" s="339"/>
      <c r="I12" s="339"/>
      <c r="J12" s="221"/>
      <c r="K12" s="240"/>
      <c r="L12" s="240"/>
      <c r="M12" s="240"/>
      <c r="N12" s="240"/>
      <c r="O12" s="240"/>
      <c r="P12" s="240"/>
    </row>
    <row r="13" spans="1:16" ht="78">
      <c r="A13" s="222"/>
      <c r="B13" s="223" t="s">
        <v>170</v>
      </c>
      <c r="C13" s="223" t="s">
        <v>26</v>
      </c>
      <c r="D13" s="223" t="s">
        <v>171</v>
      </c>
      <c r="E13" s="223" t="s">
        <v>172</v>
      </c>
      <c r="F13" s="223" t="s">
        <v>173</v>
      </c>
      <c r="G13" s="223" t="s">
        <v>174</v>
      </c>
      <c r="H13" s="223" t="s">
        <v>175</v>
      </c>
      <c r="I13" s="223" t="s">
        <v>176</v>
      </c>
      <c r="J13" s="220"/>
      <c r="K13" s="239"/>
      <c r="L13" s="239"/>
      <c r="M13" s="239"/>
      <c r="N13" s="239"/>
      <c r="O13" s="239"/>
      <c r="P13" s="239"/>
    </row>
    <row r="14" spans="1:16">
      <c r="A14" s="220"/>
      <c r="B14" s="265">
        <v>4</v>
      </c>
      <c r="C14" s="404">
        <v>11</v>
      </c>
      <c r="D14" s="404">
        <v>-5.2174000000000003E-4</v>
      </c>
      <c r="E14" s="404">
        <v>0.10566</v>
      </c>
      <c r="F14" s="404">
        <v>0.50500999999999996</v>
      </c>
      <c r="G14" s="404">
        <v>1.0237000000000001</v>
      </c>
      <c r="H14" s="404">
        <v>0.92412000000000005</v>
      </c>
      <c r="I14" s="404">
        <v>0.99961999999999995</v>
      </c>
      <c r="J14" s="220"/>
      <c r="K14" s="239"/>
      <c r="L14" s="239"/>
      <c r="M14" s="239"/>
      <c r="N14" s="239"/>
      <c r="O14" s="239"/>
      <c r="P14" s="239"/>
    </row>
    <row r="15" spans="1:16">
      <c r="A15" s="220"/>
      <c r="B15" s="266">
        <v>60</v>
      </c>
      <c r="C15" s="175">
        <v>12</v>
      </c>
      <c r="D15" s="175">
        <v>-5.2174000000000003E-4</v>
      </c>
      <c r="E15" s="175">
        <v>-0.14271</v>
      </c>
      <c r="F15" s="175">
        <v>0.62228000000000006</v>
      </c>
      <c r="G15" s="175">
        <v>1.0237000000000001</v>
      </c>
      <c r="H15" s="175">
        <v>0.92412000000000005</v>
      </c>
      <c r="I15" s="175">
        <v>0.99961999999999995</v>
      </c>
      <c r="J15" s="220"/>
      <c r="K15" s="239"/>
      <c r="L15" s="239"/>
      <c r="M15" s="239"/>
      <c r="N15" s="239"/>
      <c r="O15" s="239"/>
      <c r="P15" s="239"/>
    </row>
    <row r="16" spans="1:16">
      <c r="A16" s="220"/>
      <c r="B16" s="267">
        <v>1000</v>
      </c>
      <c r="C16" s="219">
        <v>17</v>
      </c>
      <c r="D16" s="219">
        <v>-5.2174000000000003E-4</v>
      </c>
      <c r="E16" s="219">
        <v>-0.88070000000000004</v>
      </c>
      <c r="F16" s="219">
        <v>0.30485000000000001</v>
      </c>
      <c r="G16" s="219">
        <v>1.0237000000000001</v>
      </c>
      <c r="H16" s="219">
        <v>0.92412000000000005</v>
      </c>
      <c r="I16" s="219">
        <v>0.99961999999999995</v>
      </c>
      <c r="J16" s="220"/>
      <c r="K16" s="239"/>
      <c r="L16" s="239"/>
      <c r="M16" s="239"/>
      <c r="N16" s="239"/>
      <c r="O16" s="239"/>
      <c r="P16" s="239"/>
    </row>
    <row r="17" spans="1:16">
      <c r="A17" s="220"/>
      <c r="B17" s="220" t="s">
        <v>1164</v>
      </c>
      <c r="C17" s="220"/>
      <c r="D17" s="220"/>
      <c r="E17" s="220"/>
      <c r="F17" s="220"/>
      <c r="G17" s="220"/>
      <c r="H17" s="220"/>
      <c r="I17" s="220"/>
      <c r="J17" s="220"/>
      <c r="K17" s="239"/>
      <c r="L17" s="239"/>
      <c r="M17" s="239"/>
      <c r="N17" s="239"/>
      <c r="O17" s="239"/>
      <c r="P17" s="239"/>
    </row>
  </sheetData>
  <mergeCells count="16">
    <mergeCell ref="K4:K6"/>
    <mergeCell ref="L4:L6"/>
    <mergeCell ref="M4:M6"/>
    <mergeCell ref="N4:N6"/>
    <mergeCell ref="O4:O6"/>
    <mergeCell ref="B11:I12"/>
    <mergeCell ref="B2:P2"/>
    <mergeCell ref="B4:B6"/>
    <mergeCell ref="C4:C6"/>
    <mergeCell ref="D4:D6"/>
    <mergeCell ref="E4:E6"/>
    <mergeCell ref="F4:F6"/>
    <mergeCell ref="G4:G6"/>
    <mergeCell ref="H4:H6"/>
    <mergeCell ref="I4:I6"/>
    <mergeCell ref="J4:J6"/>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55"/>
  <sheetViews>
    <sheetView tabSelected="1" workbookViewId="0">
      <selection activeCell="B3" sqref="B3:K55"/>
    </sheetView>
  </sheetViews>
  <sheetFormatPr baseColWidth="10" defaultRowHeight="12" x14ac:dyDescent="0"/>
  <cols>
    <col min="1" max="1" width="10.83203125" style="30"/>
    <col min="2" max="2" width="15.1640625" style="30" bestFit="1" customWidth="1"/>
    <col min="3" max="3" width="19.5" style="30" bestFit="1" customWidth="1"/>
    <col min="4" max="4" width="7.33203125" style="191" customWidth="1"/>
    <col min="5" max="5" width="5.6640625" style="191" customWidth="1"/>
    <col min="6" max="6" width="7" style="191" bestFit="1" customWidth="1"/>
    <col min="7" max="7" width="11.33203125" style="191" bestFit="1" customWidth="1"/>
    <col min="8" max="10" width="9.6640625" style="191" bestFit="1" customWidth="1"/>
    <col min="11" max="11" width="55.6640625" style="30" bestFit="1" customWidth="1"/>
    <col min="12" max="16384" width="10.83203125" style="30"/>
  </cols>
  <sheetData>
    <row r="2" spans="2:11" s="135" customFormat="1">
      <c r="D2" s="143"/>
      <c r="E2" s="143"/>
      <c r="F2" s="143"/>
      <c r="G2" s="143"/>
      <c r="H2" s="143"/>
      <c r="I2" s="143"/>
      <c r="J2" s="143"/>
    </row>
    <row r="3" spans="2:11" s="135" customFormat="1">
      <c r="B3" s="321" t="s">
        <v>855</v>
      </c>
      <c r="C3" s="321"/>
      <c r="D3" s="321"/>
      <c r="E3" s="321"/>
      <c r="F3" s="321"/>
      <c r="G3" s="321"/>
      <c r="H3" s="321"/>
      <c r="I3" s="321"/>
      <c r="J3" s="321"/>
      <c r="K3" s="321"/>
    </row>
    <row r="4" spans="2:11" s="135" customFormat="1" ht="36">
      <c r="B4" s="211" t="s">
        <v>330</v>
      </c>
      <c r="C4" s="211" t="s">
        <v>818</v>
      </c>
      <c r="D4" s="136" t="s">
        <v>23</v>
      </c>
      <c r="E4" s="136" t="s">
        <v>25</v>
      </c>
      <c r="F4" s="136" t="s">
        <v>819</v>
      </c>
      <c r="G4" s="136" t="s">
        <v>820</v>
      </c>
      <c r="H4" s="136" t="s">
        <v>821</v>
      </c>
      <c r="I4" s="136" t="s">
        <v>822</v>
      </c>
      <c r="J4" s="136" t="s">
        <v>823</v>
      </c>
      <c r="K4" s="136" t="s">
        <v>564</v>
      </c>
    </row>
    <row r="5" spans="2:11" s="135" customFormat="1">
      <c r="B5" s="340" t="s">
        <v>824</v>
      </c>
      <c r="C5" s="135" t="s">
        <v>825</v>
      </c>
      <c r="D5" s="143">
        <v>40.799999999999997</v>
      </c>
      <c r="E5" s="143">
        <v>10</v>
      </c>
      <c r="F5" s="143" t="s">
        <v>826</v>
      </c>
      <c r="G5" s="143" t="s">
        <v>827</v>
      </c>
      <c r="H5" s="143">
        <v>-1.4000000000000021</v>
      </c>
      <c r="I5" s="143">
        <v>4.3000000000000007</v>
      </c>
      <c r="J5" s="143">
        <f t="shared" ref="J5:J54" si="0">AVERAGE(H5:I5)</f>
        <v>1.4499999999999993</v>
      </c>
      <c r="K5" s="135" t="s">
        <v>828</v>
      </c>
    </row>
    <row r="6" spans="2:11" s="135" customFormat="1">
      <c r="B6" s="376"/>
      <c r="C6" s="135" t="s">
        <v>829</v>
      </c>
      <c r="D6" s="143">
        <v>4.3</v>
      </c>
      <c r="E6" s="143">
        <v>26</v>
      </c>
      <c r="F6" s="143" t="s">
        <v>826</v>
      </c>
      <c r="G6" s="143" t="s">
        <v>827</v>
      </c>
      <c r="H6" s="143">
        <v>4.0999999999999979</v>
      </c>
      <c r="I6" s="143">
        <v>4.0999999999999979</v>
      </c>
      <c r="J6" s="143">
        <f t="shared" si="0"/>
        <v>4.0999999999999979</v>
      </c>
      <c r="K6" s="135" t="s">
        <v>828</v>
      </c>
    </row>
    <row r="7" spans="2:11" s="135" customFormat="1">
      <c r="B7" s="376"/>
      <c r="C7" s="135" t="s">
        <v>829</v>
      </c>
      <c r="D7" s="143">
        <v>4.3</v>
      </c>
      <c r="E7" s="143">
        <v>35</v>
      </c>
      <c r="F7" s="143" t="s">
        <v>826</v>
      </c>
      <c r="G7" s="143" t="s">
        <v>827</v>
      </c>
      <c r="H7" s="143">
        <v>3.9999999999999964</v>
      </c>
      <c r="I7" s="143">
        <v>3.9999999999999964</v>
      </c>
      <c r="J7" s="143">
        <f t="shared" si="0"/>
        <v>3.9999999999999964</v>
      </c>
      <c r="K7" s="135" t="s">
        <v>828</v>
      </c>
    </row>
    <row r="8" spans="2:11" s="135" customFormat="1">
      <c r="B8" s="376"/>
      <c r="C8" s="135" t="s">
        <v>829</v>
      </c>
      <c r="D8" s="143">
        <v>4.3</v>
      </c>
      <c r="E8" s="143">
        <v>50</v>
      </c>
      <c r="F8" s="143" t="s">
        <v>826</v>
      </c>
      <c r="G8" s="143" t="s">
        <v>827</v>
      </c>
      <c r="H8" s="143">
        <v>3.9000000000000021</v>
      </c>
      <c r="I8" s="143">
        <v>3.9000000000000021</v>
      </c>
      <c r="J8" s="143">
        <f t="shared" si="0"/>
        <v>3.9000000000000021</v>
      </c>
      <c r="K8" s="135" t="s">
        <v>828</v>
      </c>
    </row>
    <row r="9" spans="2:11" s="135" customFormat="1">
      <c r="B9" s="376"/>
      <c r="C9" s="135" t="s">
        <v>830</v>
      </c>
      <c r="D9" s="143">
        <v>-1.1299999999999999</v>
      </c>
      <c r="E9" s="143" t="s">
        <v>107</v>
      </c>
      <c r="F9" s="143" t="s">
        <v>831</v>
      </c>
      <c r="G9" s="143" t="s">
        <v>107</v>
      </c>
      <c r="H9" s="143">
        <v>2.6999999999999993</v>
      </c>
      <c r="I9" s="143">
        <v>2.6999999999999993</v>
      </c>
      <c r="J9" s="143">
        <f>AVERAGE(H9:I9)</f>
        <v>2.6999999999999993</v>
      </c>
      <c r="K9" s="135" t="s">
        <v>832</v>
      </c>
    </row>
    <row r="10" spans="2:11" s="135" customFormat="1">
      <c r="B10" s="376"/>
      <c r="C10" s="135" t="s">
        <v>833</v>
      </c>
      <c r="D10" s="143">
        <v>8.9</v>
      </c>
      <c r="E10" s="143" t="s">
        <v>107</v>
      </c>
      <c r="F10" s="143" t="s">
        <v>831</v>
      </c>
      <c r="G10" s="143" t="s">
        <v>107</v>
      </c>
      <c r="H10" s="143">
        <v>-1.4000000000000021</v>
      </c>
      <c r="I10" s="143">
        <v>-1.4000000000000021</v>
      </c>
      <c r="J10" s="143">
        <f>AVERAGE(H10:I10)</f>
        <v>-1.4000000000000021</v>
      </c>
      <c r="K10" s="135" t="s">
        <v>832</v>
      </c>
    </row>
    <row r="11" spans="2:11" s="135" customFormat="1">
      <c r="B11" s="376"/>
      <c r="C11" s="135" t="s">
        <v>834</v>
      </c>
      <c r="D11" s="143">
        <v>11.42</v>
      </c>
      <c r="E11" s="143" t="s">
        <v>107</v>
      </c>
      <c r="F11" s="143" t="s">
        <v>831</v>
      </c>
      <c r="G11" s="143" t="s">
        <v>107</v>
      </c>
      <c r="H11" s="143">
        <v>-1.2999999999999972</v>
      </c>
      <c r="I11" s="143">
        <v>-1.2999999999999972</v>
      </c>
      <c r="J11" s="143">
        <f>AVERAGE(H11:I11)</f>
        <v>-1.2999999999999972</v>
      </c>
      <c r="K11" s="135" t="s">
        <v>832</v>
      </c>
    </row>
    <row r="12" spans="2:11" s="135" customFormat="1">
      <c r="B12" s="376"/>
      <c r="C12" s="135" t="s">
        <v>835</v>
      </c>
      <c r="D12" s="143">
        <v>34.4</v>
      </c>
      <c r="E12" s="143" t="s">
        <v>107</v>
      </c>
      <c r="F12" s="143" t="s">
        <v>831</v>
      </c>
      <c r="G12" s="143" t="s">
        <v>107</v>
      </c>
      <c r="H12" s="143">
        <v>-0.40000000000000213</v>
      </c>
      <c r="I12" s="143">
        <v>-0.40000000000000213</v>
      </c>
      <c r="J12" s="143">
        <f>AVERAGE(H12:I12)</f>
        <v>-0.40000000000000213</v>
      </c>
      <c r="K12" s="135" t="s">
        <v>832</v>
      </c>
    </row>
    <row r="13" spans="2:11" s="135" customFormat="1" ht="5" customHeight="1">
      <c r="B13" s="212"/>
      <c r="C13" s="213"/>
      <c r="D13" s="155"/>
      <c r="E13" s="155"/>
      <c r="F13" s="155"/>
      <c r="G13" s="155"/>
      <c r="H13" s="155"/>
      <c r="I13" s="155"/>
      <c r="J13" s="155"/>
      <c r="K13" s="213"/>
    </row>
    <row r="14" spans="2:11" s="135" customFormat="1" ht="5" customHeight="1">
      <c r="B14" s="214"/>
      <c r="C14" s="215"/>
      <c r="D14" s="216"/>
      <c r="E14" s="216"/>
      <c r="F14" s="216"/>
      <c r="G14" s="216"/>
      <c r="H14" s="216"/>
      <c r="I14" s="216"/>
      <c r="J14" s="216"/>
      <c r="K14" s="215"/>
    </row>
    <row r="15" spans="2:11" s="135" customFormat="1">
      <c r="B15" s="376" t="s">
        <v>836</v>
      </c>
      <c r="C15" s="319" t="s">
        <v>837</v>
      </c>
      <c r="D15" s="143">
        <v>50.1</v>
      </c>
      <c r="E15" s="143">
        <v>2</v>
      </c>
      <c r="F15" s="143" t="s">
        <v>826</v>
      </c>
      <c r="G15" s="143" t="s">
        <v>838</v>
      </c>
      <c r="H15" s="143">
        <v>4.0999999999999996</v>
      </c>
      <c r="I15" s="143">
        <v>4.0999999999999996</v>
      </c>
      <c r="J15" s="143">
        <f t="shared" si="0"/>
        <v>4.0999999999999996</v>
      </c>
      <c r="K15" s="135" t="s">
        <v>839</v>
      </c>
    </row>
    <row r="16" spans="2:11" s="135" customFormat="1">
      <c r="B16" s="376"/>
      <c r="C16" s="319"/>
      <c r="D16" s="143">
        <v>50.1</v>
      </c>
      <c r="E16" s="143">
        <v>2</v>
      </c>
      <c r="F16" s="143" t="s">
        <v>826</v>
      </c>
      <c r="G16" s="143" t="s">
        <v>840</v>
      </c>
      <c r="H16" s="143">
        <v>1.4</v>
      </c>
      <c r="I16" s="143">
        <v>1.4</v>
      </c>
      <c r="J16" s="143">
        <f t="shared" si="0"/>
        <v>1.4</v>
      </c>
      <c r="K16" s="135" t="s">
        <v>839</v>
      </c>
    </row>
    <row r="17" spans="2:11" s="135" customFormat="1">
      <c r="B17" s="376"/>
      <c r="C17" s="319"/>
      <c r="D17" s="143">
        <v>50.1</v>
      </c>
      <c r="E17" s="143">
        <v>2</v>
      </c>
      <c r="F17" s="143" t="s">
        <v>826</v>
      </c>
      <c r="G17" s="143" t="s">
        <v>841</v>
      </c>
      <c r="H17" s="143">
        <v>1.6</v>
      </c>
      <c r="I17" s="143">
        <v>1.6</v>
      </c>
      <c r="J17" s="143">
        <f t="shared" si="0"/>
        <v>1.6</v>
      </c>
      <c r="K17" s="135" t="s">
        <v>839</v>
      </c>
    </row>
    <row r="18" spans="2:11" s="135" customFormat="1">
      <c r="B18" s="376"/>
      <c r="C18" s="319"/>
      <c r="D18" s="143">
        <v>50.1</v>
      </c>
      <c r="E18" s="143">
        <v>2</v>
      </c>
      <c r="F18" s="143" t="s">
        <v>826</v>
      </c>
      <c r="G18" s="143" t="s">
        <v>842</v>
      </c>
      <c r="H18" s="143">
        <v>0.2</v>
      </c>
      <c r="I18" s="143">
        <v>0.2</v>
      </c>
      <c r="J18" s="143">
        <f t="shared" si="0"/>
        <v>0.2</v>
      </c>
      <c r="K18" s="135" t="s">
        <v>839</v>
      </c>
    </row>
    <row r="19" spans="2:11" s="135" customFormat="1">
      <c r="B19" s="376"/>
      <c r="C19" s="319"/>
      <c r="D19" s="143">
        <v>50.1</v>
      </c>
      <c r="E19" s="143">
        <v>2</v>
      </c>
      <c r="F19" s="143" t="s">
        <v>831</v>
      </c>
      <c r="G19" s="143" t="s">
        <v>838</v>
      </c>
      <c r="H19" s="143">
        <v>6</v>
      </c>
      <c r="I19" s="143">
        <v>8</v>
      </c>
      <c r="J19" s="143">
        <f>AVERAGE(H19:I19)</f>
        <v>7</v>
      </c>
      <c r="K19" s="135" t="s">
        <v>843</v>
      </c>
    </row>
    <row r="20" spans="2:11" s="135" customFormat="1">
      <c r="B20" s="376"/>
      <c r="C20" s="319"/>
      <c r="D20" s="143">
        <v>50.1</v>
      </c>
      <c r="E20" s="143">
        <v>2</v>
      </c>
      <c r="F20" s="143" t="s">
        <v>831</v>
      </c>
      <c r="G20" s="143" t="s">
        <v>840</v>
      </c>
      <c r="H20" s="143">
        <v>1</v>
      </c>
      <c r="I20" s="143">
        <v>2</v>
      </c>
      <c r="J20" s="143">
        <f>AVERAGE(H20:I20)</f>
        <v>1.5</v>
      </c>
      <c r="K20" s="135" t="s">
        <v>843</v>
      </c>
    </row>
    <row r="21" spans="2:11" s="135" customFormat="1">
      <c r="B21" s="376"/>
      <c r="C21" s="319"/>
      <c r="D21" s="143">
        <v>50.1</v>
      </c>
      <c r="E21" s="143">
        <v>2</v>
      </c>
      <c r="F21" s="143" t="s">
        <v>831</v>
      </c>
      <c r="G21" s="143" t="s">
        <v>841</v>
      </c>
      <c r="H21" s="143">
        <v>2</v>
      </c>
      <c r="I21" s="143">
        <v>3</v>
      </c>
      <c r="J21" s="143">
        <f>AVERAGE(H21:I21)</f>
        <v>2.5</v>
      </c>
      <c r="K21" s="135" t="s">
        <v>843</v>
      </c>
    </row>
    <row r="22" spans="2:11" s="135" customFormat="1">
      <c r="B22" s="376"/>
      <c r="C22" s="319"/>
      <c r="D22" s="143">
        <v>50.1</v>
      </c>
      <c r="E22" s="143">
        <v>2</v>
      </c>
      <c r="F22" s="143" t="s">
        <v>831</v>
      </c>
      <c r="G22" s="143" t="s">
        <v>842</v>
      </c>
      <c r="H22" s="143">
        <v>-1</v>
      </c>
      <c r="I22" s="143">
        <v>0</v>
      </c>
      <c r="J22" s="143">
        <f>AVERAGE(H22:I22)</f>
        <v>-0.5</v>
      </c>
      <c r="K22" s="135" t="s">
        <v>843</v>
      </c>
    </row>
    <row r="23" spans="2:11" s="135" customFormat="1" ht="5" customHeight="1">
      <c r="B23" s="212"/>
      <c r="C23" s="213"/>
      <c r="D23" s="155"/>
      <c r="E23" s="155"/>
      <c r="F23" s="155"/>
      <c r="G23" s="155"/>
      <c r="H23" s="155"/>
      <c r="I23" s="155"/>
      <c r="J23" s="155"/>
      <c r="K23" s="213"/>
    </row>
    <row r="24" spans="2:11" s="135" customFormat="1" ht="5" customHeight="1">
      <c r="B24" s="214"/>
      <c r="C24" s="215"/>
      <c r="D24" s="216"/>
      <c r="E24" s="216"/>
      <c r="F24" s="216"/>
      <c r="G24" s="216"/>
      <c r="H24" s="216"/>
      <c r="I24" s="216"/>
      <c r="J24" s="216"/>
      <c r="K24" s="215"/>
    </row>
    <row r="25" spans="2:11" s="135" customFormat="1">
      <c r="B25" s="376" t="s">
        <v>844</v>
      </c>
      <c r="C25" s="319" t="s">
        <v>845</v>
      </c>
      <c r="D25" s="143">
        <v>49.5</v>
      </c>
      <c r="E25" s="143">
        <v>2.5</v>
      </c>
      <c r="F25" s="143" t="s">
        <v>826</v>
      </c>
      <c r="G25" s="143" t="s">
        <v>846</v>
      </c>
      <c r="H25" s="217">
        <v>1</v>
      </c>
      <c r="I25" s="217">
        <v>1</v>
      </c>
      <c r="J25" s="143">
        <f t="shared" si="0"/>
        <v>1</v>
      </c>
      <c r="K25" s="135" t="s">
        <v>847</v>
      </c>
    </row>
    <row r="26" spans="2:11" s="135" customFormat="1">
      <c r="B26" s="376"/>
      <c r="C26" s="319"/>
      <c r="D26" s="143">
        <v>49.5</v>
      </c>
      <c r="E26" s="143">
        <v>2.5</v>
      </c>
      <c r="F26" s="143" t="s">
        <v>826</v>
      </c>
      <c r="G26" s="143" t="s">
        <v>848</v>
      </c>
      <c r="H26" s="217">
        <v>1</v>
      </c>
      <c r="I26" s="217">
        <v>1</v>
      </c>
      <c r="J26" s="143">
        <f t="shared" si="0"/>
        <v>1</v>
      </c>
      <c r="K26" s="135" t="s">
        <v>849</v>
      </c>
    </row>
    <row r="27" spans="2:11" s="135" customFormat="1">
      <c r="B27" s="376"/>
      <c r="C27" s="319"/>
      <c r="D27" s="143">
        <v>49.5</v>
      </c>
      <c r="E27" s="143">
        <v>2.5</v>
      </c>
      <c r="F27" s="143" t="s">
        <v>826</v>
      </c>
      <c r="G27" s="143" t="s">
        <v>850</v>
      </c>
      <c r="H27" s="217">
        <v>2.2999999999999998</v>
      </c>
      <c r="I27" s="217">
        <v>2.2999999999999998</v>
      </c>
      <c r="J27" s="143">
        <f t="shared" si="0"/>
        <v>2.2999999999999998</v>
      </c>
      <c r="K27" s="135" t="s">
        <v>851</v>
      </c>
    </row>
    <row r="28" spans="2:11" s="135" customFormat="1">
      <c r="B28" s="376"/>
      <c r="C28" s="319"/>
      <c r="D28" s="143">
        <v>49.5</v>
      </c>
      <c r="E28" s="143">
        <v>5</v>
      </c>
      <c r="F28" s="143" t="s">
        <v>826</v>
      </c>
      <c r="G28" s="143" t="s">
        <v>846</v>
      </c>
      <c r="H28" s="217">
        <v>1</v>
      </c>
      <c r="I28" s="217">
        <v>1</v>
      </c>
      <c r="J28" s="143">
        <f t="shared" si="0"/>
        <v>1</v>
      </c>
      <c r="K28" s="135" t="s">
        <v>847</v>
      </c>
    </row>
    <row r="29" spans="2:11" s="135" customFormat="1">
      <c r="B29" s="376"/>
      <c r="C29" s="319"/>
      <c r="D29" s="143">
        <v>49.5</v>
      </c>
      <c r="E29" s="143">
        <v>5</v>
      </c>
      <c r="F29" s="143" t="s">
        <v>826</v>
      </c>
      <c r="G29" s="143" t="s">
        <v>848</v>
      </c>
      <c r="H29" s="217">
        <v>1.1000000000000001</v>
      </c>
      <c r="I29" s="217">
        <v>1.1000000000000001</v>
      </c>
      <c r="J29" s="143">
        <f t="shared" si="0"/>
        <v>1.1000000000000001</v>
      </c>
      <c r="K29" s="135" t="s">
        <v>849</v>
      </c>
    </row>
    <row r="30" spans="2:11" s="135" customFormat="1">
      <c r="B30" s="376"/>
      <c r="C30" s="319"/>
      <c r="D30" s="143">
        <v>49.5</v>
      </c>
      <c r="E30" s="143">
        <v>5</v>
      </c>
      <c r="F30" s="143" t="s">
        <v>826</v>
      </c>
      <c r="G30" s="143" t="s">
        <v>850</v>
      </c>
      <c r="H30" s="217">
        <v>2.2000000000000002</v>
      </c>
      <c r="I30" s="217">
        <v>2.2000000000000002</v>
      </c>
      <c r="J30" s="143">
        <f t="shared" si="0"/>
        <v>2.2000000000000002</v>
      </c>
      <c r="K30" s="135" t="s">
        <v>851</v>
      </c>
    </row>
    <row r="31" spans="2:11" s="135" customFormat="1">
      <c r="B31" s="376"/>
      <c r="C31" s="319"/>
      <c r="D31" s="143">
        <v>49.5</v>
      </c>
      <c r="E31" s="143">
        <v>10</v>
      </c>
      <c r="F31" s="143" t="s">
        <v>826</v>
      </c>
      <c r="G31" s="143" t="s">
        <v>846</v>
      </c>
      <c r="H31" s="143">
        <v>1.2</v>
      </c>
      <c r="I31" s="143">
        <v>1.2</v>
      </c>
      <c r="J31" s="143">
        <f t="shared" si="0"/>
        <v>1.2</v>
      </c>
      <c r="K31" s="135" t="s">
        <v>847</v>
      </c>
    </row>
    <row r="32" spans="2:11" s="135" customFormat="1">
      <c r="B32" s="376"/>
      <c r="C32" s="319"/>
      <c r="D32" s="143">
        <v>49.5</v>
      </c>
      <c r="E32" s="143">
        <v>10</v>
      </c>
      <c r="F32" s="143" t="s">
        <v>826</v>
      </c>
      <c r="G32" s="143" t="s">
        <v>848</v>
      </c>
      <c r="H32" s="143">
        <v>1.2</v>
      </c>
      <c r="I32" s="143">
        <v>1.2</v>
      </c>
      <c r="J32" s="143">
        <f t="shared" si="0"/>
        <v>1.2</v>
      </c>
      <c r="K32" s="135" t="s">
        <v>849</v>
      </c>
    </row>
    <row r="33" spans="2:11" s="135" customFormat="1">
      <c r="B33" s="376"/>
      <c r="C33" s="319"/>
      <c r="D33" s="143">
        <v>49.5</v>
      </c>
      <c r="E33" s="143">
        <v>10</v>
      </c>
      <c r="F33" s="143" t="s">
        <v>826</v>
      </c>
      <c r="G33" s="143" t="s">
        <v>850</v>
      </c>
      <c r="H33" s="217">
        <v>2.5</v>
      </c>
      <c r="I33" s="217">
        <v>2.5</v>
      </c>
      <c r="J33" s="143">
        <f t="shared" si="0"/>
        <v>2.5</v>
      </c>
      <c r="K33" s="135" t="s">
        <v>851</v>
      </c>
    </row>
    <row r="34" spans="2:11" s="135" customFormat="1">
      <c r="B34" s="376"/>
      <c r="C34" s="319"/>
      <c r="D34" s="217">
        <v>49.5</v>
      </c>
      <c r="E34" s="217">
        <v>50</v>
      </c>
      <c r="F34" s="143" t="s">
        <v>826</v>
      </c>
      <c r="G34" s="143" t="s">
        <v>846</v>
      </c>
      <c r="H34" s="217">
        <v>1.4</v>
      </c>
      <c r="I34" s="217">
        <v>1.4</v>
      </c>
      <c r="J34" s="143">
        <f t="shared" si="0"/>
        <v>1.4</v>
      </c>
      <c r="K34" s="135" t="s">
        <v>847</v>
      </c>
    </row>
    <row r="35" spans="2:11" s="135" customFormat="1">
      <c r="B35" s="376"/>
      <c r="C35" s="319"/>
      <c r="D35" s="217">
        <v>49.5</v>
      </c>
      <c r="E35" s="217">
        <v>50</v>
      </c>
      <c r="F35" s="143" t="s">
        <v>826</v>
      </c>
      <c r="G35" s="143" t="s">
        <v>848</v>
      </c>
      <c r="H35" s="217">
        <v>1.3</v>
      </c>
      <c r="I35" s="217">
        <v>1.3</v>
      </c>
      <c r="J35" s="143">
        <f t="shared" si="0"/>
        <v>1.3</v>
      </c>
      <c r="K35" s="135" t="s">
        <v>849</v>
      </c>
    </row>
    <row r="36" spans="2:11" s="135" customFormat="1">
      <c r="B36" s="376"/>
      <c r="C36" s="319"/>
      <c r="D36" s="217">
        <v>49.5</v>
      </c>
      <c r="E36" s="217">
        <v>50</v>
      </c>
      <c r="F36" s="143" t="s">
        <v>826</v>
      </c>
      <c r="G36" s="143" t="s">
        <v>850</v>
      </c>
      <c r="H36" s="217">
        <v>2.6</v>
      </c>
      <c r="I36" s="217">
        <v>2.6</v>
      </c>
      <c r="J36" s="143">
        <f t="shared" si="0"/>
        <v>2.6</v>
      </c>
      <c r="K36" s="135" t="s">
        <v>851</v>
      </c>
    </row>
    <row r="37" spans="2:11" s="135" customFormat="1">
      <c r="B37" s="376"/>
      <c r="C37" s="319"/>
      <c r="D37" s="217">
        <v>49.5</v>
      </c>
      <c r="E37" s="217">
        <v>100</v>
      </c>
      <c r="F37" s="143" t="s">
        <v>826</v>
      </c>
      <c r="G37" s="143" t="s">
        <v>846</v>
      </c>
      <c r="H37" s="217">
        <v>1.7</v>
      </c>
      <c r="I37" s="217">
        <v>1.7</v>
      </c>
      <c r="J37" s="143">
        <f t="shared" si="0"/>
        <v>1.7</v>
      </c>
      <c r="K37" s="135" t="s">
        <v>847</v>
      </c>
    </row>
    <row r="38" spans="2:11" s="135" customFormat="1">
      <c r="B38" s="376"/>
      <c r="C38" s="319"/>
      <c r="D38" s="217">
        <v>49.5</v>
      </c>
      <c r="E38" s="217">
        <v>100</v>
      </c>
      <c r="F38" s="143" t="s">
        <v>826</v>
      </c>
      <c r="G38" s="143" t="s">
        <v>848</v>
      </c>
      <c r="H38" s="217">
        <v>1.5</v>
      </c>
      <c r="I38" s="217">
        <v>1.5</v>
      </c>
      <c r="J38" s="143">
        <f t="shared" si="0"/>
        <v>1.5</v>
      </c>
      <c r="K38" s="135" t="s">
        <v>849</v>
      </c>
    </row>
    <row r="39" spans="2:11" s="135" customFormat="1">
      <c r="B39" s="376"/>
      <c r="C39" s="319"/>
      <c r="D39" s="217">
        <v>49.5</v>
      </c>
      <c r="E39" s="217">
        <v>100</v>
      </c>
      <c r="F39" s="143" t="s">
        <v>826</v>
      </c>
      <c r="G39" s="143" t="s">
        <v>850</v>
      </c>
      <c r="H39" s="217">
        <v>2.9</v>
      </c>
      <c r="I39" s="217">
        <v>2.9</v>
      </c>
      <c r="J39" s="143">
        <f t="shared" si="0"/>
        <v>2.9</v>
      </c>
      <c r="K39" s="135" t="s">
        <v>851</v>
      </c>
    </row>
    <row r="40" spans="2:11" s="135" customFormat="1">
      <c r="B40" s="376"/>
      <c r="C40" s="319"/>
      <c r="D40" s="143">
        <v>49.5</v>
      </c>
      <c r="E40" s="143">
        <v>2.5</v>
      </c>
      <c r="F40" s="143" t="s">
        <v>831</v>
      </c>
      <c r="G40" s="143" t="s">
        <v>846</v>
      </c>
      <c r="H40" s="143">
        <v>2.4</v>
      </c>
      <c r="I40" s="143">
        <v>2.4</v>
      </c>
      <c r="J40" s="143">
        <f t="shared" si="0"/>
        <v>2.4</v>
      </c>
      <c r="K40" s="135" t="s">
        <v>852</v>
      </c>
    </row>
    <row r="41" spans="2:11" s="135" customFormat="1">
      <c r="B41" s="376"/>
      <c r="C41" s="319"/>
      <c r="D41" s="143">
        <v>49.5</v>
      </c>
      <c r="E41" s="143">
        <v>2.5</v>
      </c>
      <c r="F41" s="143" t="s">
        <v>831</v>
      </c>
      <c r="G41" s="143" t="s">
        <v>848</v>
      </c>
      <c r="H41" s="143">
        <v>2.2000000000000002</v>
      </c>
      <c r="I41" s="143">
        <v>2.2000000000000002</v>
      </c>
      <c r="J41" s="143">
        <f t="shared" si="0"/>
        <v>2.2000000000000002</v>
      </c>
      <c r="K41" s="135" t="s">
        <v>849</v>
      </c>
    </row>
    <row r="42" spans="2:11" s="135" customFormat="1">
      <c r="B42" s="376"/>
      <c r="C42" s="319"/>
      <c r="D42" s="143">
        <v>49.5</v>
      </c>
      <c r="E42" s="143">
        <v>2.5</v>
      </c>
      <c r="F42" s="143" t="s">
        <v>831</v>
      </c>
      <c r="G42" s="143" t="s">
        <v>850</v>
      </c>
      <c r="H42" s="143">
        <v>3.8</v>
      </c>
      <c r="I42" s="143">
        <v>3.8</v>
      </c>
      <c r="J42" s="143">
        <f t="shared" si="0"/>
        <v>3.8</v>
      </c>
      <c r="K42" s="135" t="s">
        <v>851</v>
      </c>
    </row>
    <row r="43" spans="2:11" s="135" customFormat="1">
      <c r="B43" s="376"/>
      <c r="C43" s="319"/>
      <c r="D43" s="143">
        <v>49.5</v>
      </c>
      <c r="E43" s="143">
        <v>5</v>
      </c>
      <c r="F43" s="143" t="s">
        <v>831</v>
      </c>
      <c r="G43" s="143" t="s">
        <v>846</v>
      </c>
      <c r="H43" s="143">
        <v>1</v>
      </c>
      <c r="I43" s="143">
        <v>1</v>
      </c>
      <c r="J43" s="143">
        <f t="shared" si="0"/>
        <v>1</v>
      </c>
      <c r="K43" s="135" t="s">
        <v>847</v>
      </c>
    </row>
    <row r="44" spans="2:11" s="135" customFormat="1">
      <c r="B44" s="376"/>
      <c r="C44" s="319"/>
      <c r="D44" s="143">
        <v>49.5</v>
      </c>
      <c r="E44" s="143">
        <v>5</v>
      </c>
      <c r="F44" s="143" t="s">
        <v>831</v>
      </c>
      <c r="G44" s="143" t="s">
        <v>848</v>
      </c>
      <c r="H44" s="143">
        <v>0.8</v>
      </c>
      <c r="I44" s="143">
        <v>0.8</v>
      </c>
      <c r="J44" s="143">
        <f t="shared" si="0"/>
        <v>0.8</v>
      </c>
      <c r="K44" s="135" t="s">
        <v>849</v>
      </c>
    </row>
    <row r="45" spans="2:11" s="135" customFormat="1">
      <c r="B45" s="376"/>
      <c r="C45" s="319"/>
      <c r="D45" s="143">
        <v>49.5</v>
      </c>
      <c r="E45" s="143">
        <v>5</v>
      </c>
      <c r="F45" s="143" t="s">
        <v>831</v>
      </c>
      <c r="G45" s="143" t="s">
        <v>850</v>
      </c>
      <c r="H45" s="143">
        <v>2.7</v>
      </c>
      <c r="I45" s="143">
        <v>2.7</v>
      </c>
      <c r="J45" s="143">
        <f t="shared" si="0"/>
        <v>2.7</v>
      </c>
      <c r="K45" s="135" t="s">
        <v>851</v>
      </c>
    </row>
    <row r="46" spans="2:11" s="135" customFormat="1">
      <c r="B46" s="376"/>
      <c r="C46" s="319"/>
      <c r="D46" s="143">
        <v>49.5</v>
      </c>
      <c r="E46" s="143">
        <v>10</v>
      </c>
      <c r="F46" s="143" t="s">
        <v>831</v>
      </c>
      <c r="G46" s="143" t="s">
        <v>846</v>
      </c>
      <c r="H46" s="143">
        <v>-0.1</v>
      </c>
      <c r="I46" s="143">
        <v>-0.1</v>
      </c>
      <c r="J46" s="143">
        <f t="shared" si="0"/>
        <v>-0.1</v>
      </c>
      <c r="K46" s="135" t="s">
        <v>847</v>
      </c>
    </row>
    <row r="47" spans="2:11" s="135" customFormat="1">
      <c r="B47" s="376"/>
      <c r="C47" s="319"/>
      <c r="D47" s="143">
        <v>49.5</v>
      </c>
      <c r="E47" s="143">
        <v>10</v>
      </c>
      <c r="F47" s="143" t="s">
        <v>831</v>
      </c>
      <c r="G47" s="143" t="s">
        <v>848</v>
      </c>
      <c r="H47" s="143">
        <v>-0.3</v>
      </c>
      <c r="I47" s="143">
        <v>-0.3</v>
      </c>
      <c r="J47" s="143">
        <f t="shared" si="0"/>
        <v>-0.3</v>
      </c>
      <c r="K47" s="135" t="s">
        <v>849</v>
      </c>
    </row>
    <row r="48" spans="2:11" s="135" customFormat="1">
      <c r="B48" s="376"/>
      <c r="C48" s="319"/>
      <c r="D48" s="143">
        <v>49.5</v>
      </c>
      <c r="E48" s="143">
        <v>10</v>
      </c>
      <c r="F48" s="143" t="s">
        <v>831</v>
      </c>
      <c r="G48" s="143" t="s">
        <v>850</v>
      </c>
      <c r="H48" s="143">
        <v>2.7</v>
      </c>
      <c r="I48" s="143">
        <v>2.7</v>
      </c>
      <c r="J48" s="143">
        <f t="shared" si="0"/>
        <v>2.7</v>
      </c>
      <c r="K48" s="135" t="s">
        <v>851</v>
      </c>
    </row>
    <row r="49" spans="2:11" s="135" customFormat="1">
      <c r="B49" s="376"/>
      <c r="C49" s="319"/>
      <c r="D49" s="217">
        <v>49.5</v>
      </c>
      <c r="E49" s="217">
        <v>50</v>
      </c>
      <c r="F49" s="217" t="s">
        <v>831</v>
      </c>
      <c r="G49" s="143" t="s">
        <v>846</v>
      </c>
      <c r="H49" s="217">
        <v>-2</v>
      </c>
      <c r="I49" s="217">
        <v>-2</v>
      </c>
      <c r="J49" s="143">
        <f t="shared" si="0"/>
        <v>-2</v>
      </c>
      <c r="K49" s="135" t="s">
        <v>847</v>
      </c>
    </row>
    <row r="50" spans="2:11" s="135" customFormat="1">
      <c r="B50" s="376"/>
      <c r="C50" s="319"/>
      <c r="D50" s="217">
        <v>49.5</v>
      </c>
      <c r="E50" s="217">
        <v>50</v>
      </c>
      <c r="F50" s="217" t="s">
        <v>831</v>
      </c>
      <c r="G50" s="143" t="s">
        <v>848</v>
      </c>
      <c r="H50" s="217">
        <v>-2.4</v>
      </c>
      <c r="I50" s="217">
        <v>-2.4</v>
      </c>
      <c r="J50" s="143">
        <f t="shared" si="0"/>
        <v>-2.4</v>
      </c>
      <c r="K50" s="135" t="s">
        <v>849</v>
      </c>
    </row>
    <row r="51" spans="2:11" s="135" customFormat="1">
      <c r="B51" s="376"/>
      <c r="C51" s="319"/>
      <c r="D51" s="217">
        <v>49.5</v>
      </c>
      <c r="E51" s="217">
        <v>50</v>
      </c>
      <c r="F51" s="217" t="s">
        <v>831</v>
      </c>
      <c r="G51" s="143" t="s">
        <v>850</v>
      </c>
      <c r="H51" s="217">
        <v>1.3</v>
      </c>
      <c r="I51" s="217">
        <v>1.3</v>
      </c>
      <c r="J51" s="143">
        <f t="shared" si="0"/>
        <v>1.3</v>
      </c>
      <c r="K51" s="135" t="s">
        <v>851</v>
      </c>
    </row>
    <row r="52" spans="2:11" s="135" customFormat="1">
      <c r="B52" s="376"/>
      <c r="C52" s="319"/>
      <c r="D52" s="217">
        <v>49.5</v>
      </c>
      <c r="E52" s="217">
        <v>100</v>
      </c>
      <c r="F52" s="217" t="s">
        <v>831</v>
      </c>
      <c r="G52" s="143" t="s">
        <v>846</v>
      </c>
      <c r="H52" s="217">
        <v>-4.5</v>
      </c>
      <c r="I52" s="217">
        <v>-4.5</v>
      </c>
      <c r="J52" s="143">
        <f t="shared" si="0"/>
        <v>-4.5</v>
      </c>
      <c r="K52" s="135" t="s">
        <v>847</v>
      </c>
    </row>
    <row r="53" spans="2:11" s="135" customFormat="1">
      <c r="B53" s="376"/>
      <c r="C53" s="319"/>
      <c r="D53" s="217">
        <v>49.5</v>
      </c>
      <c r="E53" s="217">
        <v>100</v>
      </c>
      <c r="F53" s="217" t="s">
        <v>831</v>
      </c>
      <c r="G53" s="143" t="s">
        <v>848</v>
      </c>
      <c r="H53" s="217">
        <v>-5</v>
      </c>
      <c r="I53" s="217">
        <v>-5</v>
      </c>
      <c r="J53" s="143">
        <f t="shared" si="0"/>
        <v>-5</v>
      </c>
      <c r="K53" s="135" t="s">
        <v>849</v>
      </c>
    </row>
    <row r="54" spans="2:11" s="135" customFormat="1">
      <c r="B54" s="342"/>
      <c r="C54" s="317"/>
      <c r="D54" s="218">
        <v>49.5</v>
      </c>
      <c r="E54" s="218">
        <v>100</v>
      </c>
      <c r="F54" s="218" t="s">
        <v>831</v>
      </c>
      <c r="G54" s="159" t="s">
        <v>850</v>
      </c>
      <c r="H54" s="218">
        <v>-1.3</v>
      </c>
      <c r="I54" s="218">
        <v>-1.3</v>
      </c>
      <c r="J54" s="159">
        <f t="shared" si="0"/>
        <v>-1.3</v>
      </c>
      <c r="K54" s="219" t="s">
        <v>851</v>
      </c>
    </row>
    <row r="55" spans="2:11" s="135" customFormat="1">
      <c r="B55" s="325" t="s">
        <v>853</v>
      </c>
      <c r="C55" s="325"/>
      <c r="D55" s="325"/>
      <c r="E55" s="325"/>
      <c r="F55" s="325"/>
      <c r="G55" s="325"/>
      <c r="H55" s="325"/>
      <c r="I55" s="325"/>
      <c r="J55" s="325"/>
      <c r="K55" s="325"/>
    </row>
  </sheetData>
  <mergeCells count="7">
    <mergeCell ref="B3:K3"/>
    <mergeCell ref="B55:K55"/>
    <mergeCell ref="B5:B12"/>
    <mergeCell ref="B15:B22"/>
    <mergeCell ref="C15:C22"/>
    <mergeCell ref="B25:B54"/>
    <mergeCell ref="C25:C54"/>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T12"/>
  <sheetViews>
    <sheetView topLeftCell="C1" workbookViewId="0">
      <selection activeCell="D3" sqref="D3:T12"/>
    </sheetView>
  </sheetViews>
  <sheetFormatPr baseColWidth="10" defaultRowHeight="12" x14ac:dyDescent="0"/>
  <cols>
    <col min="1" max="3" width="10.83203125" style="30"/>
    <col min="4" max="5" width="7.83203125" style="30" customWidth="1"/>
    <col min="6" max="6" width="8.33203125" style="30" customWidth="1"/>
    <col min="7" max="7" width="8.83203125" style="30" customWidth="1"/>
    <col min="8" max="8" width="10.83203125" style="30" customWidth="1"/>
    <col min="9" max="20" width="7.33203125" style="30" customWidth="1"/>
    <col min="21" max="16384" width="10.83203125" style="30"/>
  </cols>
  <sheetData>
    <row r="3" spans="4:20" ht="12" customHeight="1">
      <c r="D3" s="274" t="s">
        <v>97</v>
      </c>
      <c r="E3" s="274"/>
      <c r="F3" s="274"/>
      <c r="G3" s="274"/>
      <c r="H3" s="274"/>
      <c r="I3" s="274"/>
      <c r="J3" s="274"/>
      <c r="K3" s="274"/>
      <c r="L3" s="274"/>
      <c r="M3" s="274"/>
      <c r="N3" s="274"/>
      <c r="O3" s="274"/>
      <c r="P3" s="274"/>
      <c r="Q3" s="274"/>
      <c r="R3" s="274"/>
      <c r="S3" s="274"/>
      <c r="T3" s="274"/>
    </row>
    <row r="4" spans="4:20" s="31" customFormat="1" ht="20" customHeight="1">
      <c r="D4" s="275" t="s">
        <v>98</v>
      </c>
      <c r="E4" s="275" t="s">
        <v>23</v>
      </c>
      <c r="F4" s="275" t="s">
        <v>24</v>
      </c>
      <c r="G4" s="275" t="s">
        <v>5</v>
      </c>
      <c r="H4" s="275" t="s">
        <v>99</v>
      </c>
      <c r="I4" s="277" t="s">
        <v>100</v>
      </c>
      <c r="J4" s="277"/>
      <c r="K4" s="277"/>
      <c r="L4" s="277" t="s">
        <v>101</v>
      </c>
      <c r="M4" s="277"/>
      <c r="N4" s="277"/>
      <c r="O4" s="277" t="s">
        <v>102</v>
      </c>
      <c r="P4" s="277"/>
      <c r="Q4" s="277"/>
      <c r="R4" s="278" t="s">
        <v>103</v>
      </c>
      <c r="S4" s="278"/>
      <c r="T4" s="278"/>
    </row>
    <row r="5" spans="4:20" s="31" customFormat="1" ht="28" customHeight="1">
      <c r="D5" s="276"/>
      <c r="E5" s="276"/>
      <c r="F5" s="276"/>
      <c r="G5" s="276"/>
      <c r="H5" s="276"/>
      <c r="I5" s="32" t="s">
        <v>104</v>
      </c>
      <c r="J5" s="32" t="s">
        <v>105</v>
      </c>
      <c r="K5" s="32" t="s">
        <v>106</v>
      </c>
      <c r="L5" s="32" t="s">
        <v>104</v>
      </c>
      <c r="M5" s="32" t="s">
        <v>105</v>
      </c>
      <c r="N5" s="32" t="s">
        <v>106</v>
      </c>
      <c r="O5" s="32" t="s">
        <v>104</v>
      </c>
      <c r="P5" s="32" t="s">
        <v>105</v>
      </c>
      <c r="Q5" s="32" t="s">
        <v>106</v>
      </c>
      <c r="R5" s="32" t="s">
        <v>104</v>
      </c>
      <c r="S5" s="32" t="s">
        <v>105</v>
      </c>
      <c r="T5" s="32" t="s">
        <v>106</v>
      </c>
    </row>
    <row r="6" spans="4:20" ht="12" customHeight="1">
      <c r="D6" s="33">
        <v>1</v>
      </c>
      <c r="E6" s="34">
        <v>-29.973199999999999</v>
      </c>
      <c r="F6" s="34">
        <v>-70.953599999999994</v>
      </c>
      <c r="G6" s="33">
        <v>400</v>
      </c>
      <c r="H6" s="33">
        <v>0.5</v>
      </c>
      <c r="I6" s="35">
        <v>14.4</v>
      </c>
      <c r="J6" s="35">
        <v>18.2</v>
      </c>
      <c r="K6" s="35">
        <v>11.8</v>
      </c>
      <c r="L6" s="35">
        <v>21</v>
      </c>
      <c r="M6" s="4">
        <v>28.8</v>
      </c>
      <c r="N6" s="35">
        <v>14.2</v>
      </c>
      <c r="O6" s="35">
        <v>21.2</v>
      </c>
      <c r="P6" s="35">
        <v>27.5</v>
      </c>
      <c r="Q6" s="35">
        <v>15.7</v>
      </c>
      <c r="R6" s="36">
        <v>21.4</v>
      </c>
      <c r="S6" s="35">
        <v>26.5</v>
      </c>
      <c r="T6" s="37">
        <v>16.8</v>
      </c>
    </row>
    <row r="7" spans="4:20" ht="12" customHeight="1">
      <c r="D7" s="33">
        <v>3</v>
      </c>
      <c r="E7" s="34">
        <v>-29.954299899999999</v>
      </c>
      <c r="F7" s="34">
        <v>-70.175399799999994</v>
      </c>
      <c r="G7" s="33">
        <v>1924</v>
      </c>
      <c r="H7" s="33">
        <v>0.3</v>
      </c>
      <c r="I7" s="35">
        <v>16.100000000000001</v>
      </c>
      <c r="J7" s="35">
        <v>21.2</v>
      </c>
      <c r="K7" s="35">
        <v>11.6</v>
      </c>
      <c r="L7" s="35">
        <v>20.8</v>
      </c>
      <c r="M7" s="4">
        <v>29.1</v>
      </c>
      <c r="N7" s="35">
        <v>13.2</v>
      </c>
      <c r="O7" s="35">
        <v>20.9</v>
      </c>
      <c r="P7" s="35">
        <v>27.8</v>
      </c>
      <c r="Q7" s="35">
        <v>14.6</v>
      </c>
      <c r="R7" s="36">
        <v>21</v>
      </c>
      <c r="S7" s="35">
        <v>26.2</v>
      </c>
      <c r="T7" s="37">
        <v>16.2</v>
      </c>
    </row>
    <row r="8" spans="4:20" ht="12" customHeight="1">
      <c r="D8" s="33">
        <v>4</v>
      </c>
      <c r="E8" s="38">
        <v>-29.847777780000001</v>
      </c>
      <c r="F8" s="38">
        <v>-70.38472222</v>
      </c>
      <c r="G8" s="33">
        <v>2700</v>
      </c>
      <c r="H8" s="33">
        <v>0.2</v>
      </c>
      <c r="I8" s="35">
        <v>10.7</v>
      </c>
      <c r="J8" s="35">
        <v>16.399999999999999</v>
      </c>
      <c r="K8" s="35">
        <v>6.1</v>
      </c>
      <c r="L8" s="35">
        <v>13.9</v>
      </c>
      <c r="M8" s="4">
        <v>23.6</v>
      </c>
      <c r="N8" s="35">
        <v>5</v>
      </c>
      <c r="O8" s="35">
        <v>14.3</v>
      </c>
      <c r="P8" s="35">
        <v>22.8</v>
      </c>
      <c r="Q8" s="35">
        <v>6.3</v>
      </c>
      <c r="R8" s="36">
        <v>14.4</v>
      </c>
      <c r="S8" s="35">
        <v>21.6</v>
      </c>
      <c r="T8" s="4">
        <v>7.7</v>
      </c>
    </row>
    <row r="9" spans="4:20" ht="12" customHeight="1">
      <c r="D9" s="33">
        <v>5</v>
      </c>
      <c r="E9" s="34">
        <v>-30.2623997</v>
      </c>
      <c r="F9" s="34">
        <v>-69.941497799999993</v>
      </c>
      <c r="G9" s="33">
        <v>3550</v>
      </c>
      <c r="H9" s="33">
        <v>0</v>
      </c>
      <c r="I9" s="35">
        <v>3.7</v>
      </c>
      <c r="J9" s="35">
        <v>9.6999999999999993</v>
      </c>
      <c r="K9" s="35">
        <v>0.1</v>
      </c>
      <c r="L9" s="35">
        <v>6.7</v>
      </c>
      <c r="M9" s="4">
        <v>16.100000000000001</v>
      </c>
      <c r="N9" s="35">
        <v>0.8</v>
      </c>
      <c r="O9" s="35">
        <v>7.4</v>
      </c>
      <c r="P9" s="35">
        <v>14.8</v>
      </c>
      <c r="Q9" s="35">
        <v>2.2000000000000002</v>
      </c>
      <c r="R9" s="36">
        <v>8</v>
      </c>
      <c r="S9" s="35">
        <v>13.7</v>
      </c>
      <c r="T9" s="37">
        <v>3.7</v>
      </c>
    </row>
    <row r="10" spans="4:20" ht="12" customHeight="1">
      <c r="D10" s="26">
        <v>6</v>
      </c>
      <c r="E10" s="25">
        <v>-30.176599499999998</v>
      </c>
      <c r="F10" s="25">
        <v>-69.829498299999997</v>
      </c>
      <c r="G10" s="26">
        <v>4700</v>
      </c>
      <c r="H10" s="26" t="s">
        <v>107</v>
      </c>
      <c r="I10" s="39" t="s">
        <v>107</v>
      </c>
      <c r="J10" s="39" t="s">
        <v>107</v>
      </c>
      <c r="K10" s="39" t="s">
        <v>107</v>
      </c>
      <c r="L10" s="39">
        <v>-0.7</v>
      </c>
      <c r="M10" s="39">
        <v>9.1</v>
      </c>
      <c r="N10" s="39">
        <v>-8.1999999999999993</v>
      </c>
      <c r="O10" s="39">
        <v>-0.3</v>
      </c>
      <c r="P10" s="39">
        <v>7.8</v>
      </c>
      <c r="Q10" s="39">
        <v>-6.2</v>
      </c>
      <c r="R10" s="39" t="s">
        <v>107</v>
      </c>
      <c r="S10" s="40" t="s">
        <v>107</v>
      </c>
      <c r="T10" s="40" t="s">
        <v>107</v>
      </c>
    </row>
    <row r="11" spans="4:20" ht="12" customHeight="1">
      <c r="D11" s="273" t="s">
        <v>108</v>
      </c>
      <c r="E11" s="273"/>
      <c r="F11" s="273"/>
      <c r="G11" s="273"/>
      <c r="H11" s="273"/>
      <c r="I11" s="273"/>
      <c r="J11" s="273"/>
      <c r="K11" s="273"/>
      <c r="L11" s="273"/>
      <c r="M11" s="273"/>
      <c r="N11" s="273"/>
      <c r="O11" s="273"/>
      <c r="P11" s="273"/>
      <c r="Q11" s="273"/>
      <c r="R11" s="273"/>
      <c r="S11" s="273"/>
      <c r="T11" s="273"/>
    </row>
    <row r="12" spans="4:20" ht="12" customHeight="1">
      <c r="D12" s="30" t="s">
        <v>109</v>
      </c>
    </row>
  </sheetData>
  <mergeCells count="11">
    <mergeCell ref="D11:T11"/>
    <mergeCell ref="D3:T3"/>
    <mergeCell ref="D4:D5"/>
    <mergeCell ref="E4:E5"/>
    <mergeCell ref="F4:F5"/>
    <mergeCell ref="G4:G5"/>
    <mergeCell ref="H4:H5"/>
    <mergeCell ref="I4:K4"/>
    <mergeCell ref="L4:N4"/>
    <mergeCell ref="O4:Q4"/>
    <mergeCell ref="R4:T4"/>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0"/>
  <sheetViews>
    <sheetView workbookViewId="0">
      <selection activeCell="C28" sqref="C28:M49"/>
    </sheetView>
  </sheetViews>
  <sheetFormatPr baseColWidth="10" defaultRowHeight="10" x14ac:dyDescent="0"/>
  <cols>
    <col min="1" max="2" width="10.83203125" style="62"/>
    <col min="3" max="3" width="15" style="62" customWidth="1"/>
    <col min="4" max="4" width="21.33203125" style="62" customWidth="1"/>
    <col min="5" max="5" width="6" style="62" customWidth="1"/>
    <col min="6" max="6" width="7.83203125" style="62" customWidth="1"/>
    <col min="7" max="7" width="6.5" style="62" customWidth="1"/>
    <col min="8" max="8" width="7.33203125" style="62" customWidth="1"/>
    <col min="9" max="9" width="21.5" style="62" customWidth="1"/>
    <col min="10" max="10" width="13.1640625" style="62" customWidth="1"/>
    <col min="11" max="11" width="20.83203125" style="62" customWidth="1"/>
    <col min="12" max="12" width="13.33203125" style="62" customWidth="1"/>
    <col min="13" max="13" width="12.6640625" style="62" customWidth="1"/>
    <col min="14" max="16384" width="10.83203125" style="62"/>
  </cols>
  <sheetData>
    <row r="1" spans="2:13">
      <c r="B1" s="61"/>
      <c r="C1" s="61"/>
      <c r="D1" s="61"/>
      <c r="E1" s="61"/>
      <c r="F1" s="61"/>
      <c r="G1" s="61"/>
      <c r="H1" s="61"/>
      <c r="I1" s="61"/>
      <c r="J1" s="61"/>
      <c r="K1" s="61"/>
      <c r="L1" s="61"/>
      <c r="M1" s="61"/>
    </row>
    <row r="2" spans="2:13" ht="17" customHeight="1">
      <c r="B2" s="61"/>
      <c r="C2" s="284" t="s">
        <v>185</v>
      </c>
      <c r="D2" s="284"/>
      <c r="E2" s="284"/>
      <c r="F2" s="284"/>
      <c r="G2" s="284"/>
      <c r="H2" s="284"/>
      <c r="I2" s="284"/>
      <c r="J2" s="284"/>
      <c r="K2" s="284"/>
      <c r="L2" s="284"/>
      <c r="M2" s="284"/>
    </row>
    <row r="3" spans="2:13" ht="20" customHeight="1">
      <c r="B3" s="61"/>
      <c r="C3" s="280" t="s">
        <v>186</v>
      </c>
      <c r="D3" s="280" t="s">
        <v>187</v>
      </c>
      <c r="E3" s="280" t="s">
        <v>188</v>
      </c>
      <c r="F3" s="280" t="s">
        <v>189</v>
      </c>
      <c r="G3" s="280" t="s">
        <v>5</v>
      </c>
      <c r="H3" s="280" t="s">
        <v>190</v>
      </c>
      <c r="I3" s="280" t="s">
        <v>191</v>
      </c>
      <c r="J3" s="280" t="s">
        <v>192</v>
      </c>
      <c r="K3" s="280" t="s">
        <v>193</v>
      </c>
      <c r="L3" s="282" t="s">
        <v>194</v>
      </c>
      <c r="M3" s="282"/>
    </row>
    <row r="4" spans="2:13" ht="20" customHeight="1">
      <c r="B4" s="61"/>
      <c r="C4" s="281"/>
      <c r="D4" s="281"/>
      <c r="E4" s="281"/>
      <c r="F4" s="281"/>
      <c r="G4" s="281"/>
      <c r="H4" s="281"/>
      <c r="I4" s="281"/>
      <c r="J4" s="281"/>
      <c r="K4" s="281"/>
      <c r="L4" s="63" t="s">
        <v>195</v>
      </c>
      <c r="M4" s="63" t="s">
        <v>196</v>
      </c>
    </row>
    <row r="5" spans="2:13" ht="30" customHeight="1">
      <c r="B5" s="61"/>
      <c r="C5" s="64" t="s">
        <v>197</v>
      </c>
      <c r="D5" s="65"/>
      <c r="E5" s="65"/>
      <c r="F5" s="65"/>
      <c r="G5" s="65"/>
      <c r="H5" s="65"/>
      <c r="I5" s="65"/>
      <c r="J5" s="65"/>
      <c r="K5" s="65"/>
      <c r="L5" s="65"/>
      <c r="M5" s="61"/>
    </row>
    <row r="6" spans="2:13" ht="15" customHeight="1">
      <c r="B6" s="61"/>
      <c r="C6" s="61" t="s">
        <v>198</v>
      </c>
      <c r="D6" s="66" t="s">
        <v>199</v>
      </c>
      <c r="E6" s="67">
        <v>-30.176599499999998</v>
      </c>
      <c r="F6" s="67">
        <v>-69.829498299999997</v>
      </c>
      <c r="G6" s="66">
        <v>4700</v>
      </c>
      <c r="H6" s="66">
        <v>20</v>
      </c>
      <c r="I6" s="66" t="s">
        <v>200</v>
      </c>
      <c r="J6" s="66" t="s">
        <v>201</v>
      </c>
      <c r="K6" s="66" t="s">
        <v>202</v>
      </c>
      <c r="L6" s="66" t="s">
        <v>203</v>
      </c>
      <c r="M6" s="66" t="s">
        <v>202</v>
      </c>
    </row>
    <row r="7" spans="2:13" ht="15" customHeight="1">
      <c r="B7" s="61"/>
      <c r="C7" s="61" t="s">
        <v>204</v>
      </c>
      <c r="D7" s="66" t="s">
        <v>199</v>
      </c>
      <c r="E7" s="67">
        <v>-30.176599499999998</v>
      </c>
      <c r="F7" s="67">
        <v>-69.829498299999997</v>
      </c>
      <c r="G7" s="66">
        <v>4700</v>
      </c>
      <c r="H7" s="66">
        <v>40</v>
      </c>
      <c r="I7" s="66" t="s">
        <v>200</v>
      </c>
      <c r="J7" s="66" t="s">
        <v>201</v>
      </c>
      <c r="K7" s="66" t="s">
        <v>202</v>
      </c>
      <c r="L7" s="66" t="s">
        <v>203</v>
      </c>
      <c r="M7" s="66" t="s">
        <v>202</v>
      </c>
    </row>
    <row r="8" spans="2:13" ht="15" customHeight="1">
      <c r="B8" s="61"/>
      <c r="C8" s="61" t="s">
        <v>90</v>
      </c>
      <c r="D8" s="66" t="s">
        <v>199</v>
      </c>
      <c r="E8" s="67">
        <v>-30.176599499999998</v>
      </c>
      <c r="F8" s="67">
        <v>-69.829498299999997</v>
      </c>
      <c r="G8" s="66">
        <v>4700</v>
      </c>
      <c r="H8" s="66">
        <v>60</v>
      </c>
      <c r="I8" s="66" t="s">
        <v>200</v>
      </c>
      <c r="J8" s="66" t="s">
        <v>201</v>
      </c>
      <c r="K8" s="66" t="s">
        <v>202</v>
      </c>
      <c r="L8" s="66" t="s">
        <v>203</v>
      </c>
      <c r="M8" s="66" t="s">
        <v>202</v>
      </c>
    </row>
    <row r="9" spans="2:13" ht="15" customHeight="1">
      <c r="B9" s="61"/>
      <c r="C9" s="61" t="s">
        <v>92</v>
      </c>
      <c r="D9" s="66" t="s">
        <v>199</v>
      </c>
      <c r="E9" s="67">
        <v>-30.176599499999998</v>
      </c>
      <c r="F9" s="67">
        <v>-69.829498299999997</v>
      </c>
      <c r="G9" s="66">
        <v>4700</v>
      </c>
      <c r="H9" s="66">
        <v>80</v>
      </c>
      <c r="I9" s="66" t="s">
        <v>200</v>
      </c>
      <c r="J9" s="66" t="s">
        <v>201</v>
      </c>
      <c r="K9" s="66" t="s">
        <v>202</v>
      </c>
      <c r="L9" s="66" t="s">
        <v>203</v>
      </c>
      <c r="M9" s="66" t="s">
        <v>202</v>
      </c>
    </row>
    <row r="10" spans="2:13" ht="15" customHeight="1">
      <c r="B10" s="61"/>
      <c r="C10" s="61" t="s">
        <v>93</v>
      </c>
      <c r="D10" s="66" t="s">
        <v>199</v>
      </c>
      <c r="E10" s="67">
        <v>-30.176599499999998</v>
      </c>
      <c r="F10" s="67">
        <v>-69.829498299999997</v>
      </c>
      <c r="G10" s="66">
        <v>4700</v>
      </c>
      <c r="H10" s="66">
        <v>100</v>
      </c>
      <c r="I10" s="66" t="s">
        <v>205</v>
      </c>
      <c r="J10" s="66" t="s">
        <v>201</v>
      </c>
      <c r="K10" s="66" t="s">
        <v>202</v>
      </c>
      <c r="L10" s="66" t="s">
        <v>203</v>
      </c>
      <c r="M10" s="66" t="s">
        <v>202</v>
      </c>
    </row>
    <row r="11" spans="2:13" ht="15" customHeight="1">
      <c r="B11" s="61"/>
      <c r="C11" s="61" t="s">
        <v>89</v>
      </c>
      <c r="D11" s="66" t="s">
        <v>199</v>
      </c>
      <c r="E11" s="67">
        <v>-30.138000000000002</v>
      </c>
      <c r="F11" s="67">
        <v>-69.83</v>
      </c>
      <c r="G11" s="66">
        <v>4500</v>
      </c>
      <c r="H11" s="66">
        <v>50</v>
      </c>
      <c r="I11" s="68" t="s">
        <v>107</v>
      </c>
      <c r="J11" s="66" t="s">
        <v>201</v>
      </c>
      <c r="K11" s="66" t="s">
        <v>202</v>
      </c>
      <c r="L11" s="66" t="s">
        <v>203</v>
      </c>
      <c r="M11" s="66" t="s">
        <v>202</v>
      </c>
    </row>
    <row r="12" spans="2:13" ht="15" customHeight="1">
      <c r="B12" s="61"/>
      <c r="C12" s="61" t="s">
        <v>87</v>
      </c>
      <c r="D12" s="66" t="s">
        <v>199</v>
      </c>
      <c r="E12" s="67">
        <v>-30.164000000000001</v>
      </c>
      <c r="F12" s="67">
        <v>-69.861999999999995</v>
      </c>
      <c r="G12" s="66">
        <v>4200</v>
      </c>
      <c r="H12" s="66">
        <v>50</v>
      </c>
      <c r="I12" s="69" t="s">
        <v>206</v>
      </c>
      <c r="J12" s="66" t="s">
        <v>201</v>
      </c>
      <c r="K12" s="66" t="s">
        <v>202</v>
      </c>
      <c r="L12" s="66" t="s">
        <v>203</v>
      </c>
      <c r="M12" s="66" t="s">
        <v>202</v>
      </c>
    </row>
    <row r="13" spans="2:13" ht="15" customHeight="1">
      <c r="B13" s="61"/>
      <c r="C13" s="61" t="s">
        <v>85</v>
      </c>
      <c r="D13" s="66" t="s">
        <v>199</v>
      </c>
      <c r="E13" s="67">
        <v>-30.206399999999999</v>
      </c>
      <c r="F13" s="67">
        <v>-69.915999999999997</v>
      </c>
      <c r="G13" s="66">
        <v>3750</v>
      </c>
      <c r="H13" s="66">
        <v>50</v>
      </c>
      <c r="I13" s="66" t="s">
        <v>207</v>
      </c>
      <c r="J13" s="66" t="s">
        <v>201</v>
      </c>
      <c r="K13" s="66" t="s">
        <v>202</v>
      </c>
      <c r="L13" s="66" t="s">
        <v>203</v>
      </c>
      <c r="M13" s="66" t="s">
        <v>202</v>
      </c>
    </row>
    <row r="14" spans="2:13" ht="15" customHeight="1">
      <c r="B14" s="61"/>
      <c r="C14" s="61" t="s">
        <v>208</v>
      </c>
      <c r="D14" s="66" t="s">
        <v>199</v>
      </c>
      <c r="E14" s="67">
        <v>-30.262</v>
      </c>
      <c r="F14" s="67">
        <v>-69.941999999999993</v>
      </c>
      <c r="G14" s="66">
        <v>3550</v>
      </c>
      <c r="H14" s="66">
        <v>20</v>
      </c>
      <c r="I14" s="66" t="s">
        <v>209</v>
      </c>
      <c r="J14" s="66" t="s">
        <v>201</v>
      </c>
      <c r="K14" s="66" t="s">
        <v>202</v>
      </c>
      <c r="L14" s="66" t="s">
        <v>203</v>
      </c>
      <c r="M14" s="66" t="s">
        <v>202</v>
      </c>
    </row>
    <row r="15" spans="2:13" ht="15" customHeight="1">
      <c r="B15" s="61"/>
      <c r="C15" s="61" t="s">
        <v>210</v>
      </c>
      <c r="D15" s="66" t="s">
        <v>211</v>
      </c>
      <c r="E15" s="67">
        <v>-32.811819999999997</v>
      </c>
      <c r="F15" s="67">
        <v>-70.06447</v>
      </c>
      <c r="G15" s="66">
        <v>3200</v>
      </c>
      <c r="H15" s="66">
        <v>15</v>
      </c>
      <c r="I15" s="66" t="s">
        <v>212</v>
      </c>
      <c r="J15" s="66" t="s">
        <v>213</v>
      </c>
      <c r="K15" s="66" t="s">
        <v>214</v>
      </c>
      <c r="L15" s="66" t="s">
        <v>214</v>
      </c>
      <c r="M15" s="66" t="s">
        <v>214</v>
      </c>
    </row>
    <row r="16" spans="2:13" ht="15" customHeight="1">
      <c r="B16" s="61"/>
      <c r="C16" s="61" t="s">
        <v>215</v>
      </c>
      <c r="D16" s="66" t="s">
        <v>211</v>
      </c>
      <c r="E16" s="67">
        <v>-32.811819999999997</v>
      </c>
      <c r="F16" s="67">
        <v>-70.06447</v>
      </c>
      <c r="G16" s="66">
        <v>3200</v>
      </c>
      <c r="H16" s="66">
        <v>30</v>
      </c>
      <c r="I16" s="66" t="s">
        <v>212</v>
      </c>
      <c r="J16" s="66" t="s">
        <v>213</v>
      </c>
      <c r="K16" s="66" t="s">
        <v>214</v>
      </c>
      <c r="L16" s="66" t="s">
        <v>214</v>
      </c>
      <c r="M16" s="66" t="s">
        <v>214</v>
      </c>
    </row>
    <row r="17" spans="2:13" ht="15" customHeight="1">
      <c r="B17" s="61"/>
      <c r="C17" s="61" t="s">
        <v>216</v>
      </c>
      <c r="D17" s="66" t="s">
        <v>211</v>
      </c>
      <c r="E17" s="67">
        <v>-32.811819999999997</v>
      </c>
      <c r="F17" s="67">
        <v>-70.06447</v>
      </c>
      <c r="G17" s="66">
        <v>3200</v>
      </c>
      <c r="H17" s="66">
        <v>45</v>
      </c>
      <c r="I17" s="66" t="s">
        <v>212</v>
      </c>
      <c r="J17" s="66" t="s">
        <v>213</v>
      </c>
      <c r="K17" s="66" t="s">
        <v>214</v>
      </c>
      <c r="L17" s="66" t="s">
        <v>214</v>
      </c>
      <c r="M17" s="66" t="s">
        <v>214</v>
      </c>
    </row>
    <row r="18" spans="2:13" ht="15" customHeight="1">
      <c r="B18" s="61"/>
      <c r="C18" s="61" t="s">
        <v>217</v>
      </c>
      <c r="D18" s="66" t="s">
        <v>218</v>
      </c>
      <c r="E18" s="70">
        <v>-77.848507999999995</v>
      </c>
      <c r="F18" s="70">
        <v>166.76778999999999</v>
      </c>
      <c r="G18" s="66" t="s">
        <v>219</v>
      </c>
      <c r="H18" s="66" t="s">
        <v>220</v>
      </c>
      <c r="I18" s="66" t="s">
        <v>221</v>
      </c>
      <c r="J18" s="66" t="s">
        <v>222</v>
      </c>
      <c r="K18" s="66" t="s">
        <v>223</v>
      </c>
      <c r="L18" s="66" t="s">
        <v>223</v>
      </c>
      <c r="M18" s="66" t="s">
        <v>223</v>
      </c>
    </row>
    <row r="19" spans="2:13" ht="15" customHeight="1">
      <c r="B19" s="61"/>
      <c r="C19" s="61" t="s">
        <v>224</v>
      </c>
      <c r="D19" s="66" t="s">
        <v>225</v>
      </c>
      <c r="E19" s="70">
        <v>-77.377071000000001</v>
      </c>
      <c r="F19" s="70">
        <v>161.81445199999999</v>
      </c>
      <c r="G19" s="66">
        <v>361</v>
      </c>
      <c r="H19" s="66" t="s">
        <v>220</v>
      </c>
      <c r="I19" s="66" t="s">
        <v>221</v>
      </c>
      <c r="J19" s="66" t="s">
        <v>222</v>
      </c>
      <c r="K19" s="66" t="s">
        <v>223</v>
      </c>
      <c r="L19" s="66" t="s">
        <v>223</v>
      </c>
      <c r="M19" s="66" t="s">
        <v>223</v>
      </c>
    </row>
    <row r="20" spans="2:13" ht="15" customHeight="1">
      <c r="B20" s="61"/>
      <c r="C20" s="61" t="s">
        <v>226</v>
      </c>
      <c r="D20" s="66" t="s">
        <v>225</v>
      </c>
      <c r="E20" s="70">
        <v>-77.377071000000001</v>
      </c>
      <c r="F20" s="70">
        <v>161.81445199999999</v>
      </c>
      <c r="G20" s="66">
        <v>361</v>
      </c>
      <c r="H20" s="66" t="s">
        <v>220</v>
      </c>
      <c r="I20" s="66" t="s">
        <v>221</v>
      </c>
      <c r="J20" s="66" t="s">
        <v>222</v>
      </c>
      <c r="K20" s="66" t="s">
        <v>223</v>
      </c>
      <c r="L20" s="66" t="s">
        <v>223</v>
      </c>
      <c r="M20" s="66" t="s">
        <v>223</v>
      </c>
    </row>
    <row r="21" spans="2:13" ht="15" customHeight="1">
      <c r="B21" s="61"/>
      <c r="C21" s="61" t="s">
        <v>227</v>
      </c>
      <c r="D21" s="66" t="s">
        <v>225</v>
      </c>
      <c r="E21" s="70">
        <v>-77.377071000000001</v>
      </c>
      <c r="F21" s="70">
        <v>161.81445199999999</v>
      </c>
      <c r="G21" s="66">
        <v>361</v>
      </c>
      <c r="H21" s="66" t="s">
        <v>220</v>
      </c>
      <c r="I21" s="66" t="s">
        <v>221</v>
      </c>
      <c r="J21" s="66" t="s">
        <v>222</v>
      </c>
      <c r="K21" s="66" t="s">
        <v>223</v>
      </c>
      <c r="L21" s="66" t="s">
        <v>223</v>
      </c>
      <c r="M21" s="66" t="s">
        <v>223</v>
      </c>
    </row>
    <row r="22" spans="2:13" ht="15" customHeight="1">
      <c r="B22" s="61"/>
      <c r="C22" s="283" t="s">
        <v>228</v>
      </c>
      <c r="D22" s="283"/>
      <c r="E22" s="283"/>
      <c r="F22" s="283"/>
      <c r="G22" s="283"/>
      <c r="H22" s="283"/>
      <c r="I22" s="283"/>
      <c r="J22" s="283"/>
      <c r="K22" s="283"/>
      <c r="L22" s="283"/>
      <c r="M22" s="283"/>
    </row>
    <row r="23" spans="2:13" ht="15" customHeight="1">
      <c r="B23" s="61"/>
      <c r="C23" s="279" t="s">
        <v>229</v>
      </c>
      <c r="D23" s="279"/>
      <c r="E23" s="279"/>
      <c r="F23" s="279"/>
      <c r="G23" s="279"/>
      <c r="H23" s="279"/>
      <c r="I23" s="279"/>
      <c r="J23" s="279"/>
      <c r="K23" s="279"/>
      <c r="L23" s="279"/>
      <c r="M23" s="279"/>
    </row>
    <row r="24" spans="2:13" ht="15" customHeight="1">
      <c r="B24" s="61"/>
      <c r="C24" s="279" t="s">
        <v>230</v>
      </c>
      <c r="D24" s="279"/>
      <c r="E24" s="279"/>
      <c r="F24" s="279"/>
      <c r="G24" s="279"/>
      <c r="H24" s="279"/>
      <c r="I24" s="279"/>
      <c r="J24" s="279"/>
      <c r="K24" s="279"/>
      <c r="L24" s="279"/>
      <c r="M24" s="279"/>
    </row>
    <row r="25" spans="2:13" ht="15" customHeight="1">
      <c r="B25" s="61"/>
      <c r="C25" s="279" t="s">
        <v>231</v>
      </c>
      <c r="D25" s="279"/>
      <c r="E25" s="279"/>
      <c r="F25" s="279"/>
      <c r="G25" s="279"/>
      <c r="H25" s="279"/>
      <c r="I25" s="279"/>
      <c r="J25" s="279"/>
      <c r="K25" s="279"/>
      <c r="L25" s="279"/>
      <c r="M25" s="279"/>
    </row>
    <row r="26" spans="2:13" ht="15" customHeight="1">
      <c r="B26" s="61"/>
      <c r="C26" s="61"/>
      <c r="D26" s="66"/>
      <c r="E26" s="70"/>
      <c r="F26" s="70"/>
      <c r="G26" s="66"/>
      <c r="H26" s="66"/>
      <c r="I26" s="66"/>
      <c r="J26" s="66"/>
      <c r="K26" s="66"/>
      <c r="L26" s="66"/>
      <c r="M26" s="66"/>
    </row>
    <row r="27" spans="2:13" ht="15" customHeight="1">
      <c r="B27" s="61"/>
      <c r="C27" s="61"/>
      <c r="D27" s="66"/>
      <c r="E27" s="70"/>
      <c r="F27" s="70"/>
      <c r="G27" s="66"/>
      <c r="H27" s="66"/>
      <c r="I27" s="66"/>
      <c r="J27" s="66"/>
      <c r="K27" s="66"/>
      <c r="L27" s="66"/>
      <c r="M27" s="66"/>
    </row>
    <row r="28" spans="2:13" ht="17" customHeight="1">
      <c r="B28" s="61"/>
      <c r="C28" s="284" t="s">
        <v>232</v>
      </c>
      <c r="D28" s="284"/>
      <c r="E28" s="284"/>
      <c r="F28" s="284"/>
      <c r="G28" s="284"/>
      <c r="H28" s="284"/>
      <c r="I28" s="284"/>
      <c r="J28" s="284"/>
      <c r="K28" s="284"/>
      <c r="L28" s="284"/>
      <c r="M28" s="284"/>
    </row>
    <row r="29" spans="2:13" ht="20" customHeight="1">
      <c r="B29" s="61"/>
      <c r="C29" s="280" t="s">
        <v>186</v>
      </c>
      <c r="D29" s="280" t="s">
        <v>187</v>
      </c>
      <c r="E29" s="280" t="s">
        <v>188</v>
      </c>
      <c r="F29" s="280" t="s">
        <v>189</v>
      </c>
      <c r="G29" s="280" t="s">
        <v>5</v>
      </c>
      <c r="H29" s="280" t="s">
        <v>190</v>
      </c>
      <c r="I29" s="280" t="s">
        <v>191</v>
      </c>
      <c r="J29" s="280" t="s">
        <v>192</v>
      </c>
      <c r="K29" s="280" t="s">
        <v>193</v>
      </c>
      <c r="L29" s="282" t="s">
        <v>194</v>
      </c>
      <c r="M29" s="282"/>
    </row>
    <row r="30" spans="2:13" ht="20" customHeight="1">
      <c r="B30" s="61"/>
      <c r="C30" s="281"/>
      <c r="D30" s="281"/>
      <c r="E30" s="281"/>
      <c r="F30" s="281"/>
      <c r="G30" s="281"/>
      <c r="H30" s="281"/>
      <c r="I30" s="281"/>
      <c r="J30" s="281"/>
      <c r="K30" s="281"/>
      <c r="L30" s="63" t="s">
        <v>195</v>
      </c>
      <c r="M30" s="63" t="s">
        <v>196</v>
      </c>
    </row>
    <row r="31" spans="2:13" ht="30" customHeight="1">
      <c r="B31" s="61"/>
      <c r="C31" s="64" t="s">
        <v>197</v>
      </c>
      <c r="D31" s="65"/>
      <c r="E31" s="65"/>
      <c r="F31" s="65"/>
      <c r="G31" s="65"/>
      <c r="H31" s="65"/>
      <c r="I31" s="65"/>
      <c r="J31" s="65"/>
      <c r="K31" s="65"/>
      <c r="L31" s="65"/>
      <c r="M31" s="61"/>
    </row>
    <row r="32" spans="2:13" ht="15" customHeight="1">
      <c r="B32" s="61"/>
      <c r="C32" s="61" t="s">
        <v>233</v>
      </c>
      <c r="D32" s="66" t="s">
        <v>234</v>
      </c>
      <c r="E32" s="70">
        <v>30.417829999999999</v>
      </c>
      <c r="F32" s="70">
        <v>82.767120000000006</v>
      </c>
      <c r="G32" s="66">
        <v>4800</v>
      </c>
      <c r="H32" s="66">
        <v>110</v>
      </c>
      <c r="I32" s="66" t="s">
        <v>235</v>
      </c>
      <c r="J32" s="66" t="s">
        <v>236</v>
      </c>
      <c r="K32" s="66" t="s">
        <v>237</v>
      </c>
      <c r="L32" s="66" t="s">
        <v>223</v>
      </c>
      <c r="M32" s="66" t="s">
        <v>223</v>
      </c>
    </row>
    <row r="33" spans="2:13" ht="15" customHeight="1">
      <c r="B33" s="61"/>
      <c r="C33" s="61" t="s">
        <v>238</v>
      </c>
      <c r="D33" s="66" t="s">
        <v>234</v>
      </c>
      <c r="E33" s="70">
        <v>29.204270000000001</v>
      </c>
      <c r="F33" s="70">
        <v>88.309079999999994</v>
      </c>
      <c r="G33" s="66">
        <v>4016</v>
      </c>
      <c r="H33" s="66">
        <v>60</v>
      </c>
      <c r="I33" s="66" t="s">
        <v>235</v>
      </c>
      <c r="J33" s="66" t="s">
        <v>236</v>
      </c>
      <c r="K33" s="66" t="s">
        <v>237</v>
      </c>
      <c r="L33" s="66" t="s">
        <v>223</v>
      </c>
      <c r="M33" s="66" t="s">
        <v>223</v>
      </c>
    </row>
    <row r="34" spans="2:13" ht="15" customHeight="1">
      <c r="B34" s="61"/>
      <c r="C34" s="61" t="s">
        <v>239</v>
      </c>
      <c r="D34" s="66" t="s">
        <v>234</v>
      </c>
      <c r="E34" s="70">
        <v>29.204270000000001</v>
      </c>
      <c r="F34" s="70">
        <v>88.309079999999994</v>
      </c>
      <c r="G34" s="66">
        <v>4016</v>
      </c>
      <c r="H34" s="66">
        <v>60</v>
      </c>
      <c r="I34" s="66" t="s">
        <v>235</v>
      </c>
      <c r="J34" s="66" t="s">
        <v>236</v>
      </c>
      <c r="K34" s="66" t="s">
        <v>237</v>
      </c>
      <c r="L34" s="66" t="s">
        <v>223</v>
      </c>
      <c r="M34" s="66" t="s">
        <v>223</v>
      </c>
    </row>
    <row r="35" spans="2:13" ht="15" customHeight="1">
      <c r="B35" s="61"/>
      <c r="C35" s="61" t="s">
        <v>240</v>
      </c>
      <c r="D35" s="66" t="s">
        <v>241</v>
      </c>
      <c r="E35" s="70">
        <v>29.317430000000002</v>
      </c>
      <c r="F35" s="70">
        <v>88.941929999999999</v>
      </c>
      <c r="G35" s="66">
        <v>3876</v>
      </c>
      <c r="H35" s="66">
        <v>55</v>
      </c>
      <c r="I35" s="66" t="s">
        <v>242</v>
      </c>
      <c r="J35" s="66" t="s">
        <v>236</v>
      </c>
      <c r="K35" s="66" t="s">
        <v>237</v>
      </c>
      <c r="L35" s="66" t="s">
        <v>223</v>
      </c>
      <c r="M35" s="66" t="s">
        <v>223</v>
      </c>
    </row>
    <row r="36" spans="2:13" ht="15" customHeight="1">
      <c r="B36" s="61"/>
      <c r="C36" s="61" t="s">
        <v>243</v>
      </c>
      <c r="D36" s="66" t="s">
        <v>244</v>
      </c>
      <c r="E36" s="70">
        <v>29.636199999999999</v>
      </c>
      <c r="F36" s="70">
        <v>91.291719999999998</v>
      </c>
      <c r="G36" s="66">
        <v>3809</v>
      </c>
      <c r="H36" s="66">
        <v>60</v>
      </c>
      <c r="I36" s="66" t="s">
        <v>235</v>
      </c>
      <c r="J36" s="66" t="s">
        <v>236</v>
      </c>
      <c r="K36" s="66" t="s">
        <v>237</v>
      </c>
      <c r="L36" s="66" t="s">
        <v>223</v>
      </c>
      <c r="M36" s="66" t="s">
        <v>223</v>
      </c>
    </row>
    <row r="37" spans="2:13" ht="15" customHeight="1">
      <c r="B37" s="61"/>
      <c r="C37" s="61" t="s">
        <v>245</v>
      </c>
      <c r="D37" s="66" t="s">
        <v>246</v>
      </c>
      <c r="E37" s="70">
        <v>78.937124999999995</v>
      </c>
      <c r="F37" s="70">
        <v>11.454511</v>
      </c>
      <c r="G37" s="66">
        <v>60</v>
      </c>
      <c r="H37" s="66">
        <v>62</v>
      </c>
      <c r="I37" s="66" t="s">
        <v>247</v>
      </c>
      <c r="J37" s="66" t="s">
        <v>222</v>
      </c>
      <c r="K37" s="66" t="s">
        <v>248</v>
      </c>
      <c r="L37" s="66" t="s">
        <v>223</v>
      </c>
      <c r="M37" s="66" t="s">
        <v>223</v>
      </c>
    </row>
    <row r="38" spans="2:13" ht="15" customHeight="1">
      <c r="B38" s="61"/>
      <c r="C38" s="61" t="s">
        <v>249</v>
      </c>
      <c r="D38" s="66" t="s">
        <v>250</v>
      </c>
      <c r="E38" s="70">
        <v>79.010294999999999</v>
      </c>
      <c r="F38" s="70">
        <v>11.98212</v>
      </c>
      <c r="G38" s="66" t="s">
        <v>219</v>
      </c>
      <c r="H38" s="66" t="s">
        <v>251</v>
      </c>
      <c r="I38" s="66" t="s">
        <v>252</v>
      </c>
      <c r="J38" s="66" t="s">
        <v>253</v>
      </c>
      <c r="K38" s="66" t="s">
        <v>248</v>
      </c>
      <c r="L38" s="66" t="s">
        <v>223</v>
      </c>
      <c r="M38" s="66" t="s">
        <v>223</v>
      </c>
    </row>
    <row r="39" spans="2:13" ht="15" customHeight="1">
      <c r="B39" s="61"/>
      <c r="C39" s="61" t="s">
        <v>254</v>
      </c>
      <c r="D39" s="66" t="s">
        <v>250</v>
      </c>
      <c r="E39" s="70">
        <v>79.010294999999999</v>
      </c>
      <c r="F39" s="70">
        <v>11.98212</v>
      </c>
      <c r="G39" s="66" t="s">
        <v>219</v>
      </c>
      <c r="H39" s="66" t="s">
        <v>251</v>
      </c>
      <c r="I39" s="66" t="s">
        <v>252</v>
      </c>
      <c r="J39" s="66" t="s">
        <v>253</v>
      </c>
      <c r="K39" s="66" t="s">
        <v>248</v>
      </c>
      <c r="L39" s="66" t="s">
        <v>223</v>
      </c>
      <c r="M39" s="66" t="s">
        <v>223</v>
      </c>
    </row>
    <row r="40" spans="2:13" ht="18" customHeight="1">
      <c r="B40" s="61"/>
      <c r="C40" s="71" t="s">
        <v>255</v>
      </c>
      <c r="D40" s="66"/>
      <c r="E40" s="70"/>
      <c r="F40" s="70"/>
      <c r="G40" s="66"/>
      <c r="H40" s="66"/>
      <c r="I40" s="66"/>
      <c r="J40" s="66"/>
      <c r="K40" s="66"/>
      <c r="L40" s="66"/>
      <c r="M40" s="61"/>
    </row>
    <row r="41" spans="2:13" ht="15" customHeight="1">
      <c r="B41" s="61"/>
      <c r="C41" s="61" t="s">
        <v>256</v>
      </c>
      <c r="D41" s="66" t="s">
        <v>257</v>
      </c>
      <c r="E41" s="70">
        <v>52.080098</v>
      </c>
      <c r="F41" s="70">
        <v>-117.268981</v>
      </c>
      <c r="G41" s="66">
        <v>2100</v>
      </c>
      <c r="H41" s="66" t="s">
        <v>258</v>
      </c>
      <c r="I41" s="66" t="s">
        <v>107</v>
      </c>
      <c r="J41" s="66" t="s">
        <v>259</v>
      </c>
      <c r="K41" s="66" t="s">
        <v>223</v>
      </c>
      <c r="L41" s="66" t="s">
        <v>223</v>
      </c>
      <c r="M41" s="66" t="s">
        <v>223</v>
      </c>
    </row>
    <row r="42" spans="2:13" ht="15" customHeight="1">
      <c r="B42" s="61"/>
      <c r="C42" s="61" t="s">
        <v>260</v>
      </c>
      <c r="D42" s="66" t="s">
        <v>257</v>
      </c>
      <c r="E42" s="70">
        <v>52.080098</v>
      </c>
      <c r="F42" s="70">
        <v>-117.268981</v>
      </c>
      <c r="G42" s="66">
        <v>2100</v>
      </c>
      <c r="H42" s="66" t="s">
        <v>258</v>
      </c>
      <c r="I42" s="66" t="s">
        <v>107</v>
      </c>
      <c r="J42" s="66" t="s">
        <v>259</v>
      </c>
      <c r="K42" s="66" t="s">
        <v>223</v>
      </c>
      <c r="L42" s="66" t="s">
        <v>223</v>
      </c>
      <c r="M42" s="66" t="s">
        <v>223</v>
      </c>
    </row>
    <row r="43" spans="2:13" ht="15" customHeight="1">
      <c r="B43" s="61"/>
      <c r="C43" s="61" t="s">
        <v>261</v>
      </c>
      <c r="D43" s="66" t="s">
        <v>262</v>
      </c>
      <c r="E43" s="70">
        <v>48.605075999999997</v>
      </c>
      <c r="F43" s="70">
        <v>-113.662336</v>
      </c>
      <c r="G43" s="66">
        <v>2000</v>
      </c>
      <c r="H43" s="66" t="s">
        <v>258</v>
      </c>
      <c r="I43" s="66" t="s">
        <v>107</v>
      </c>
      <c r="J43" s="66" t="s">
        <v>259</v>
      </c>
      <c r="K43" s="66" t="s">
        <v>263</v>
      </c>
      <c r="L43" s="66" t="s">
        <v>223</v>
      </c>
      <c r="M43" s="66" t="s">
        <v>223</v>
      </c>
    </row>
    <row r="44" spans="2:13" ht="15" customHeight="1">
      <c r="B44" s="61"/>
      <c r="C44" s="61" t="s">
        <v>264</v>
      </c>
      <c r="D44" s="66" t="s">
        <v>262</v>
      </c>
      <c r="E44" s="70">
        <v>48.605075999999997</v>
      </c>
      <c r="F44" s="70">
        <v>-113.662336</v>
      </c>
      <c r="G44" s="66">
        <v>2000</v>
      </c>
      <c r="H44" s="66" t="s">
        <v>258</v>
      </c>
      <c r="I44" s="66" t="s">
        <v>107</v>
      </c>
      <c r="J44" s="66" t="s">
        <v>259</v>
      </c>
      <c r="K44" s="66" t="s">
        <v>263</v>
      </c>
      <c r="L44" s="66" t="s">
        <v>223</v>
      </c>
      <c r="M44" s="66" t="s">
        <v>223</v>
      </c>
    </row>
    <row r="45" spans="2:13" ht="15" customHeight="1">
      <c r="B45" s="61"/>
      <c r="C45" s="72" t="s">
        <v>265</v>
      </c>
      <c r="D45" s="73" t="s">
        <v>262</v>
      </c>
      <c r="E45" s="74">
        <v>48.605075999999997</v>
      </c>
      <c r="F45" s="74">
        <v>-113.662336</v>
      </c>
      <c r="G45" s="73">
        <v>2000</v>
      </c>
      <c r="H45" s="73" t="s">
        <v>258</v>
      </c>
      <c r="I45" s="73" t="s">
        <v>107</v>
      </c>
      <c r="J45" s="73" t="s">
        <v>259</v>
      </c>
      <c r="K45" s="73" t="s">
        <v>263</v>
      </c>
      <c r="L45" s="73" t="s">
        <v>223</v>
      </c>
      <c r="M45" s="73" t="s">
        <v>223</v>
      </c>
    </row>
    <row r="46" spans="2:13" ht="15" customHeight="1">
      <c r="B46" s="61"/>
      <c r="C46" s="283" t="s">
        <v>228</v>
      </c>
      <c r="D46" s="283"/>
      <c r="E46" s="283"/>
      <c r="F46" s="283"/>
      <c r="G46" s="283"/>
      <c r="H46" s="283"/>
      <c r="I46" s="283"/>
      <c r="J46" s="283"/>
      <c r="K46" s="283"/>
      <c r="L46" s="283"/>
      <c r="M46" s="283"/>
    </row>
    <row r="47" spans="2:13" ht="15" customHeight="1">
      <c r="B47" s="61"/>
      <c r="C47" s="279" t="s">
        <v>229</v>
      </c>
      <c r="D47" s="279"/>
      <c r="E47" s="279"/>
      <c r="F47" s="279"/>
      <c r="G47" s="279"/>
      <c r="H47" s="279"/>
      <c r="I47" s="279"/>
      <c r="J47" s="279"/>
      <c r="K47" s="279"/>
      <c r="L47" s="279"/>
      <c r="M47" s="279"/>
    </row>
    <row r="48" spans="2:13" ht="15" customHeight="1">
      <c r="B48" s="61"/>
      <c r="C48" s="279" t="s">
        <v>230</v>
      </c>
      <c r="D48" s="279"/>
      <c r="E48" s="279"/>
      <c r="F48" s="279"/>
      <c r="G48" s="279"/>
      <c r="H48" s="279"/>
      <c r="I48" s="279"/>
      <c r="J48" s="279"/>
      <c r="K48" s="279"/>
      <c r="L48" s="279"/>
      <c r="M48" s="279"/>
    </row>
    <row r="49" spans="2:13" ht="15" customHeight="1">
      <c r="B49" s="61"/>
      <c r="C49" s="279" t="s">
        <v>231</v>
      </c>
      <c r="D49" s="279"/>
      <c r="E49" s="279"/>
      <c r="F49" s="279"/>
      <c r="G49" s="279"/>
      <c r="H49" s="279"/>
      <c r="I49" s="279"/>
      <c r="J49" s="279"/>
      <c r="K49" s="279"/>
      <c r="L49" s="279"/>
      <c r="M49" s="279"/>
    </row>
    <row r="50" spans="2:13">
      <c r="B50" s="61"/>
      <c r="C50" s="61"/>
      <c r="D50" s="61"/>
      <c r="E50" s="61"/>
      <c r="F50" s="61"/>
      <c r="G50" s="61"/>
      <c r="H50" s="61"/>
      <c r="I50" s="61"/>
      <c r="J50" s="61"/>
      <c r="K50" s="61"/>
      <c r="L50" s="61"/>
      <c r="M50" s="61"/>
    </row>
  </sheetData>
  <mergeCells count="30">
    <mergeCell ref="C28:M28"/>
    <mergeCell ref="C2:M2"/>
    <mergeCell ref="C3:C4"/>
    <mergeCell ref="D3:D4"/>
    <mergeCell ref="E3:E4"/>
    <mergeCell ref="F3:F4"/>
    <mergeCell ref="G3:G4"/>
    <mergeCell ref="H3:H4"/>
    <mergeCell ref="I3:I4"/>
    <mergeCell ref="J3:J4"/>
    <mergeCell ref="K3:K4"/>
    <mergeCell ref="L3:M3"/>
    <mergeCell ref="C22:M22"/>
    <mergeCell ref="C23:M23"/>
    <mergeCell ref="C24:M24"/>
    <mergeCell ref="C25:M25"/>
    <mergeCell ref="C48:M48"/>
    <mergeCell ref="C49:M49"/>
    <mergeCell ref="I29:I30"/>
    <mergeCell ref="J29:J30"/>
    <mergeCell ref="K29:K30"/>
    <mergeCell ref="L29:M29"/>
    <mergeCell ref="C46:M46"/>
    <mergeCell ref="C47:M47"/>
    <mergeCell ref="C29:C30"/>
    <mergeCell ref="D29:D30"/>
    <mergeCell ref="E29:E30"/>
    <mergeCell ref="F29:F30"/>
    <mergeCell ref="G29:G30"/>
    <mergeCell ref="H29:H30"/>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O47"/>
  <sheetViews>
    <sheetView topLeftCell="B1" zoomScale="125" zoomScaleNormal="125" zoomScalePageLayoutView="125" workbookViewId="0">
      <selection activeCell="C22" sqref="C22:N39"/>
    </sheetView>
  </sheetViews>
  <sheetFormatPr baseColWidth="10" defaultRowHeight="15" x14ac:dyDescent="0"/>
  <cols>
    <col min="1" max="2" width="10.83203125" style="77"/>
    <col min="3" max="3" width="29" style="77" customWidth="1"/>
    <col min="4" max="6" width="6.33203125" style="77" customWidth="1"/>
    <col min="7" max="7" width="9.1640625" style="77" customWidth="1"/>
    <col min="8" max="8" width="19.83203125" style="107" customWidth="1"/>
    <col min="9" max="10" width="7.33203125" style="77" customWidth="1"/>
    <col min="11" max="11" width="15.5" style="77" customWidth="1"/>
    <col min="12" max="13" width="9.33203125" style="107" customWidth="1"/>
    <col min="14" max="14" width="9.33203125" style="77" customWidth="1"/>
    <col min="15" max="16384" width="10.83203125" style="77"/>
  </cols>
  <sheetData>
    <row r="5" spans="2:15">
      <c r="B5" s="75"/>
      <c r="C5" s="75"/>
      <c r="D5" s="75"/>
      <c r="E5" s="75"/>
      <c r="F5" s="75"/>
      <c r="G5" s="75"/>
      <c r="H5" s="76"/>
      <c r="I5" s="75"/>
      <c r="J5" s="75"/>
      <c r="K5" s="75"/>
      <c r="L5" s="76"/>
      <c r="M5" s="76"/>
      <c r="N5" s="75"/>
      <c r="O5" s="75"/>
    </row>
    <row r="6" spans="2:15">
      <c r="B6" s="75"/>
      <c r="C6" s="287" t="s">
        <v>266</v>
      </c>
      <c r="D6" s="287"/>
      <c r="E6" s="287"/>
      <c r="F6" s="287"/>
      <c r="G6" s="287"/>
      <c r="H6" s="287"/>
      <c r="I6" s="287"/>
      <c r="J6" s="287"/>
      <c r="K6" s="287"/>
      <c r="L6" s="287"/>
      <c r="M6" s="287"/>
      <c r="N6" s="287"/>
      <c r="O6" s="75"/>
    </row>
    <row r="7" spans="2:15" s="84" customFormat="1" ht="35" customHeight="1">
      <c r="B7" s="79"/>
      <c r="C7" s="80" t="s">
        <v>267</v>
      </c>
      <c r="D7" s="282" t="s">
        <v>268</v>
      </c>
      <c r="E7" s="282"/>
      <c r="F7" s="282"/>
      <c r="G7" s="81" t="s">
        <v>269</v>
      </c>
      <c r="H7" s="82" t="s">
        <v>270</v>
      </c>
      <c r="I7" s="282" t="s">
        <v>271</v>
      </c>
      <c r="J7" s="282"/>
      <c r="K7" s="83" t="s">
        <v>270</v>
      </c>
      <c r="L7" s="282" t="s">
        <v>272</v>
      </c>
      <c r="M7" s="282"/>
      <c r="N7" s="282"/>
      <c r="O7" s="79"/>
    </row>
    <row r="8" spans="2:15" s="84" customFormat="1" ht="15" customHeight="1">
      <c r="B8" s="79"/>
      <c r="C8" s="85"/>
      <c r="D8" s="86" t="s">
        <v>273</v>
      </c>
      <c r="E8" s="86" t="s">
        <v>274</v>
      </c>
      <c r="F8" s="86" t="s">
        <v>275</v>
      </c>
      <c r="G8" s="86"/>
      <c r="H8" s="87"/>
      <c r="I8" s="86" t="s">
        <v>273</v>
      </c>
      <c r="J8" s="86" t="s">
        <v>276</v>
      </c>
      <c r="K8" s="88"/>
      <c r="L8" s="89" t="s">
        <v>277</v>
      </c>
      <c r="M8" s="90" t="s">
        <v>274</v>
      </c>
      <c r="N8" s="91" t="s">
        <v>275</v>
      </c>
      <c r="O8" s="79"/>
    </row>
    <row r="9" spans="2:15" ht="15" customHeight="1">
      <c r="B9" s="75"/>
      <c r="C9" s="78" t="s">
        <v>278</v>
      </c>
      <c r="D9" s="92">
        <v>-1</v>
      </c>
      <c r="E9" s="92">
        <v>9</v>
      </c>
      <c r="F9" s="92">
        <v>10</v>
      </c>
      <c r="G9" s="92" t="s">
        <v>279</v>
      </c>
      <c r="H9" s="93" t="s">
        <v>202</v>
      </c>
      <c r="I9" s="92">
        <v>-20</v>
      </c>
      <c r="J9" s="92">
        <v>-15</v>
      </c>
      <c r="K9" s="88" t="s">
        <v>202</v>
      </c>
      <c r="L9" s="94">
        <f>((0.0417+0.0013)*1000000)/((D9+273.15)^2)+(0.139+0.014)</f>
        <v>0.7335662404309099</v>
      </c>
      <c r="M9" s="94">
        <f>((0.0417-0.0013)*1000000)/((E9+273.15)^2)+(0.139-0.014)</f>
        <v>0.63248271646077037</v>
      </c>
      <c r="N9" s="94">
        <f>((0.0417-0.0013)*1000000)/((F9+273.15)^2)+(0.139-0.014)</f>
        <v>0.62890449587894381</v>
      </c>
      <c r="O9" s="75"/>
    </row>
    <row r="10" spans="2:15" ht="15" customHeight="1">
      <c r="B10" s="75"/>
      <c r="C10" s="78" t="s">
        <v>280</v>
      </c>
      <c r="D10" s="92">
        <v>-1</v>
      </c>
      <c r="E10" s="92">
        <v>7</v>
      </c>
      <c r="F10" s="92">
        <v>9</v>
      </c>
      <c r="G10" s="92" t="s">
        <v>279</v>
      </c>
      <c r="H10" s="93" t="s">
        <v>202</v>
      </c>
      <c r="I10" s="92">
        <v>-20</v>
      </c>
      <c r="J10" s="92">
        <v>-15</v>
      </c>
      <c r="K10" s="88" t="s">
        <v>202</v>
      </c>
      <c r="L10" s="94">
        <f t="shared" ref="L10:L30" si="0">((0.0417+0.0013)*1000000)/((D10+273.15)^2)+(0.139+0.014)</f>
        <v>0.7335662404309099</v>
      </c>
      <c r="M10" s="94">
        <f t="shared" ref="M10:N30" si="1">((0.0417-0.0013)*1000000)/((E10+273.15)^2)+(0.139-0.014)</f>
        <v>0.63975445209246262</v>
      </c>
      <c r="N10" s="94">
        <f t="shared" si="1"/>
        <v>0.63248271646077037</v>
      </c>
      <c r="O10" s="75"/>
    </row>
    <row r="11" spans="2:15" ht="15" customHeight="1">
      <c r="B11" s="75"/>
      <c r="C11" s="78" t="s">
        <v>281</v>
      </c>
      <c r="D11" s="92">
        <v>-1</v>
      </c>
      <c r="E11" s="92">
        <v>9</v>
      </c>
      <c r="F11" s="92">
        <v>11</v>
      </c>
      <c r="G11" s="92" t="s">
        <v>279</v>
      </c>
      <c r="H11" s="93" t="s">
        <v>282</v>
      </c>
      <c r="I11" s="92">
        <v>-20</v>
      </c>
      <c r="J11" s="92">
        <v>-15</v>
      </c>
      <c r="K11" s="88" t="s">
        <v>202</v>
      </c>
      <c r="L11" s="94">
        <f t="shared" si="0"/>
        <v>0.7335662404309099</v>
      </c>
      <c r="M11" s="94">
        <f t="shared" si="1"/>
        <v>0.63248271646077037</v>
      </c>
      <c r="N11" s="94">
        <f t="shared" si="1"/>
        <v>0.62536398693368811</v>
      </c>
      <c r="O11" s="75"/>
    </row>
    <row r="12" spans="2:15" ht="15" customHeight="1">
      <c r="B12" s="75"/>
      <c r="C12" s="78" t="s">
        <v>283</v>
      </c>
      <c r="D12" s="92">
        <v>-1</v>
      </c>
      <c r="E12" s="92">
        <v>11</v>
      </c>
      <c r="F12" s="92">
        <v>13</v>
      </c>
      <c r="G12" s="92" t="s">
        <v>279</v>
      </c>
      <c r="H12" s="93" t="s">
        <v>282</v>
      </c>
      <c r="I12" s="92">
        <v>-17</v>
      </c>
      <c r="J12" s="92">
        <v>-15</v>
      </c>
      <c r="K12" s="88" t="s">
        <v>202</v>
      </c>
      <c r="L12" s="94">
        <f t="shared" si="0"/>
        <v>0.7335662404309099</v>
      </c>
      <c r="M12" s="94">
        <f t="shared" si="1"/>
        <v>0.62536398693368811</v>
      </c>
      <c r="N12" s="94">
        <f t="shared" si="1"/>
        <v>0.61839400084799045</v>
      </c>
      <c r="O12" s="75"/>
    </row>
    <row r="13" spans="2:15" ht="15" customHeight="1">
      <c r="B13" s="75"/>
      <c r="C13" s="78" t="s">
        <v>284</v>
      </c>
      <c r="D13" s="92">
        <v>-1</v>
      </c>
      <c r="E13" s="92">
        <v>14</v>
      </c>
      <c r="F13" s="92">
        <v>16</v>
      </c>
      <c r="G13" s="92" t="s">
        <v>279</v>
      </c>
      <c r="H13" s="93" t="s">
        <v>282</v>
      </c>
      <c r="I13" s="92">
        <v>-16</v>
      </c>
      <c r="J13" s="92">
        <v>-14</v>
      </c>
      <c r="K13" s="88" t="s">
        <v>202</v>
      </c>
      <c r="L13" s="94">
        <f t="shared" si="0"/>
        <v>0.7335662404309099</v>
      </c>
      <c r="M13" s="94">
        <f t="shared" si="1"/>
        <v>0.61496349499086622</v>
      </c>
      <c r="N13" s="94">
        <f t="shared" si="1"/>
        <v>0.60820895237877104</v>
      </c>
      <c r="O13" s="75"/>
    </row>
    <row r="14" spans="2:15" ht="15" customHeight="1">
      <c r="B14" s="75"/>
      <c r="C14" s="78" t="s">
        <v>285</v>
      </c>
      <c r="D14" s="92">
        <v>-1</v>
      </c>
      <c r="E14" s="92">
        <v>16</v>
      </c>
      <c r="F14" s="92">
        <v>16</v>
      </c>
      <c r="G14" s="92" t="s">
        <v>279</v>
      </c>
      <c r="H14" s="93" t="s">
        <v>202</v>
      </c>
      <c r="I14" s="92">
        <v>-15</v>
      </c>
      <c r="J14" s="92">
        <v>-12</v>
      </c>
      <c r="K14" s="88" t="s">
        <v>202</v>
      </c>
      <c r="L14" s="94">
        <f t="shared" si="0"/>
        <v>0.7335662404309099</v>
      </c>
      <c r="M14" s="94">
        <f t="shared" si="1"/>
        <v>0.60820895237877104</v>
      </c>
      <c r="N14" s="94">
        <f t="shared" si="1"/>
        <v>0.60820895237877104</v>
      </c>
      <c r="O14" s="75"/>
    </row>
    <row r="15" spans="2:15" ht="15" customHeight="1">
      <c r="B15" s="75"/>
      <c r="C15" s="78" t="s">
        <v>286</v>
      </c>
      <c r="D15" s="92">
        <v>-1</v>
      </c>
      <c r="E15" s="92">
        <v>15</v>
      </c>
      <c r="F15" s="92">
        <v>17</v>
      </c>
      <c r="G15" s="92" t="s">
        <v>279</v>
      </c>
      <c r="H15" s="93" t="s">
        <v>287</v>
      </c>
      <c r="I15" s="92">
        <v>-17</v>
      </c>
      <c r="J15" s="92">
        <v>-9</v>
      </c>
      <c r="K15" s="88" t="s">
        <v>288</v>
      </c>
      <c r="L15" s="94">
        <f>((0.0592+0.0013)*1000000)/((D15+273.15)^2)-(0.02+0.014)</f>
        <v>0.78284319874581521</v>
      </c>
      <c r="M15" s="94">
        <f t="shared" ref="M15:N17" si="2">((0.0592-0.0013)*1000000)/((E15+273.15)^2)+(0.02-0.014)</f>
        <v>0.70333476305025433</v>
      </c>
      <c r="N15" s="94">
        <f t="shared" si="2"/>
        <v>0.69375445764220967</v>
      </c>
      <c r="O15" s="75"/>
    </row>
    <row r="16" spans="2:15" ht="15" customHeight="1">
      <c r="B16" s="75"/>
      <c r="C16" s="78" t="s">
        <v>289</v>
      </c>
      <c r="D16" s="92">
        <v>-1</v>
      </c>
      <c r="E16" s="92">
        <v>14</v>
      </c>
      <c r="F16" s="92">
        <v>17</v>
      </c>
      <c r="G16" s="92" t="s">
        <v>279</v>
      </c>
      <c r="H16" s="93" t="s">
        <v>287</v>
      </c>
      <c r="I16" s="92">
        <v>-17</v>
      </c>
      <c r="J16" s="92">
        <v>-9</v>
      </c>
      <c r="K16" s="88" t="s">
        <v>288</v>
      </c>
      <c r="L16" s="94">
        <f>((0.0592+0.0013)*1000000)/((D16+273.15)^2)-(0.02+0.014)</f>
        <v>0.78284319874581521</v>
      </c>
      <c r="M16" s="94">
        <f t="shared" si="2"/>
        <v>0.70820015742502851</v>
      </c>
      <c r="N16" s="94">
        <f t="shared" si="2"/>
        <v>0.69375445764220967</v>
      </c>
      <c r="O16" s="75"/>
    </row>
    <row r="17" spans="2:15" ht="15" customHeight="1">
      <c r="B17" s="75"/>
      <c r="C17" s="78" t="s">
        <v>290</v>
      </c>
      <c r="D17" s="92">
        <v>-1</v>
      </c>
      <c r="E17" s="92">
        <v>14</v>
      </c>
      <c r="F17" s="92">
        <v>16</v>
      </c>
      <c r="G17" s="92" t="s">
        <v>279</v>
      </c>
      <c r="H17" s="93" t="s">
        <v>287</v>
      </c>
      <c r="I17" s="92">
        <v>-17</v>
      </c>
      <c r="J17" s="92">
        <v>-9</v>
      </c>
      <c r="K17" s="88" t="s">
        <v>288</v>
      </c>
      <c r="L17" s="94">
        <f>((0.0592+0.0013)*1000000)/((D17+273.15)^2)-(0.02+0.014)</f>
        <v>0.78284319874581521</v>
      </c>
      <c r="M17" s="94">
        <f t="shared" si="2"/>
        <v>0.70820015742502851</v>
      </c>
      <c r="N17" s="94">
        <f t="shared" si="2"/>
        <v>0.69851976095868429</v>
      </c>
      <c r="O17" s="75"/>
    </row>
    <row r="18" spans="2:15" ht="15" customHeight="1">
      <c r="B18" s="75"/>
      <c r="C18" s="78" t="s">
        <v>218</v>
      </c>
      <c r="D18" s="92">
        <v>-1</v>
      </c>
      <c r="E18" s="92">
        <v>-1</v>
      </c>
      <c r="F18" s="92">
        <v>2</v>
      </c>
      <c r="G18" s="92" t="s">
        <v>279</v>
      </c>
      <c r="H18" s="93" t="s">
        <v>291</v>
      </c>
      <c r="I18" s="92">
        <v>-33</v>
      </c>
      <c r="J18" s="92">
        <v>-29</v>
      </c>
      <c r="K18" s="88" t="s">
        <v>292</v>
      </c>
      <c r="L18" s="94">
        <f t="shared" si="0"/>
        <v>0.7335662404309099</v>
      </c>
      <c r="M18" s="94">
        <f t="shared" si="1"/>
        <v>0.67046223519555259</v>
      </c>
      <c r="N18" s="94">
        <f t="shared" si="1"/>
        <v>0.6586325726416421</v>
      </c>
      <c r="O18" s="75"/>
    </row>
    <row r="19" spans="2:15" ht="15" customHeight="1">
      <c r="B19" s="75"/>
      <c r="C19" s="95" t="s">
        <v>225</v>
      </c>
      <c r="D19" s="96">
        <v>-1</v>
      </c>
      <c r="E19" s="96">
        <v>0</v>
      </c>
      <c r="F19" s="96">
        <v>3</v>
      </c>
      <c r="G19" s="96" t="s">
        <v>279</v>
      </c>
      <c r="H19" s="97" t="s">
        <v>291</v>
      </c>
      <c r="I19" s="96">
        <v>-33</v>
      </c>
      <c r="J19" s="96">
        <v>-29</v>
      </c>
      <c r="K19" s="98" t="s">
        <v>292</v>
      </c>
      <c r="L19" s="99">
        <f t="shared" si="0"/>
        <v>0.7335662404309099</v>
      </c>
      <c r="M19" s="99">
        <f t="shared" si="1"/>
        <v>0.66647568005207292</v>
      </c>
      <c r="N19" s="99">
        <f t="shared" si="1"/>
        <v>0.6547747680276601</v>
      </c>
      <c r="O19" s="75"/>
    </row>
    <row r="20" spans="2:15" ht="15" customHeight="1">
      <c r="B20" s="75"/>
      <c r="C20" s="78"/>
      <c r="D20" s="92"/>
      <c r="E20" s="92"/>
      <c r="F20" s="92"/>
      <c r="G20" s="92"/>
      <c r="H20" s="100"/>
      <c r="I20" s="92"/>
      <c r="J20" s="92"/>
      <c r="K20" s="85"/>
      <c r="L20" s="94"/>
      <c r="M20" s="94"/>
      <c r="N20" s="94"/>
      <c r="O20" s="75"/>
    </row>
    <row r="21" spans="2:15" ht="15" customHeight="1">
      <c r="B21" s="75"/>
      <c r="C21" s="78"/>
      <c r="D21" s="92"/>
      <c r="E21" s="92"/>
      <c r="F21" s="92"/>
      <c r="G21" s="92"/>
      <c r="H21" s="100"/>
      <c r="I21" s="92"/>
      <c r="J21" s="92"/>
      <c r="K21" s="85"/>
      <c r="L21" s="94"/>
      <c r="M21" s="94"/>
      <c r="N21" s="94"/>
      <c r="O21" s="75"/>
    </row>
    <row r="22" spans="2:15">
      <c r="B22" s="75"/>
      <c r="C22" s="287" t="s">
        <v>293</v>
      </c>
      <c r="D22" s="287"/>
      <c r="E22" s="287"/>
      <c r="F22" s="287"/>
      <c r="G22" s="287"/>
      <c r="H22" s="287"/>
      <c r="I22" s="287"/>
      <c r="J22" s="287"/>
      <c r="K22" s="287"/>
      <c r="L22" s="287"/>
      <c r="M22" s="287"/>
      <c r="N22" s="287"/>
      <c r="O22" s="75"/>
    </row>
    <row r="23" spans="2:15" s="84" customFormat="1" ht="35" customHeight="1">
      <c r="B23" s="79"/>
      <c r="C23" s="80" t="s">
        <v>267</v>
      </c>
      <c r="D23" s="282" t="s">
        <v>268</v>
      </c>
      <c r="E23" s="282"/>
      <c r="F23" s="282"/>
      <c r="G23" s="81" t="s">
        <v>269</v>
      </c>
      <c r="H23" s="82" t="s">
        <v>270</v>
      </c>
      <c r="I23" s="282" t="s">
        <v>271</v>
      </c>
      <c r="J23" s="282"/>
      <c r="K23" s="83" t="s">
        <v>270</v>
      </c>
      <c r="L23" s="282" t="s">
        <v>272</v>
      </c>
      <c r="M23" s="282"/>
      <c r="N23" s="282"/>
      <c r="O23" s="79"/>
    </row>
    <row r="24" spans="2:15" s="84" customFormat="1" ht="15" customHeight="1">
      <c r="B24" s="79"/>
      <c r="C24" s="85"/>
      <c r="D24" s="86" t="s">
        <v>273</v>
      </c>
      <c r="E24" s="86" t="s">
        <v>274</v>
      </c>
      <c r="F24" s="86" t="s">
        <v>275</v>
      </c>
      <c r="G24" s="86"/>
      <c r="H24" s="87"/>
      <c r="I24" s="86" t="s">
        <v>273</v>
      </c>
      <c r="J24" s="86" t="s">
        <v>276</v>
      </c>
      <c r="K24" s="88"/>
      <c r="L24" s="89" t="s">
        <v>277</v>
      </c>
      <c r="M24" s="90" t="s">
        <v>274</v>
      </c>
      <c r="N24" s="91" t="s">
        <v>275</v>
      </c>
      <c r="O24" s="79"/>
    </row>
    <row r="25" spans="2:15" ht="25" customHeight="1">
      <c r="B25" s="75"/>
      <c r="C25" s="78" t="s">
        <v>294</v>
      </c>
      <c r="D25" s="92">
        <v>-1</v>
      </c>
      <c r="E25" s="92">
        <v>3</v>
      </c>
      <c r="F25" s="92">
        <v>5</v>
      </c>
      <c r="G25" s="92" t="s">
        <v>279</v>
      </c>
      <c r="H25" s="93" t="s">
        <v>295</v>
      </c>
      <c r="I25" s="92">
        <v>-14</v>
      </c>
      <c r="J25" s="92">
        <v>-8</v>
      </c>
      <c r="K25" s="88" t="s">
        <v>296</v>
      </c>
      <c r="L25" s="94">
        <f t="shared" si="0"/>
        <v>0.7335662404309099</v>
      </c>
      <c r="M25" s="94">
        <f t="shared" si="1"/>
        <v>0.6547747680276601</v>
      </c>
      <c r="N25" s="94">
        <f t="shared" si="1"/>
        <v>0.64718361029152816</v>
      </c>
      <c r="O25" s="75"/>
    </row>
    <row r="26" spans="2:15" ht="15" customHeight="1">
      <c r="B26" s="75"/>
      <c r="C26" s="78" t="s">
        <v>297</v>
      </c>
      <c r="D26" s="92">
        <v>-1</v>
      </c>
      <c r="E26" s="92">
        <v>18</v>
      </c>
      <c r="F26" s="92">
        <v>19</v>
      </c>
      <c r="G26" s="92" t="s">
        <v>298</v>
      </c>
      <c r="H26" s="93" t="s">
        <v>299</v>
      </c>
      <c r="I26" s="92">
        <v>-14</v>
      </c>
      <c r="J26" s="92">
        <v>-12</v>
      </c>
      <c r="K26" s="88" t="s">
        <v>296</v>
      </c>
      <c r="L26" s="94">
        <f t="shared" si="0"/>
        <v>0.7335662404309099</v>
      </c>
      <c r="M26" s="94">
        <f t="shared" si="1"/>
        <v>0.60159312828798761</v>
      </c>
      <c r="N26" s="94">
        <f t="shared" si="1"/>
        <v>0.59833605169602966</v>
      </c>
      <c r="O26" s="75"/>
    </row>
    <row r="27" spans="2:15" ht="15" customHeight="1">
      <c r="B27" s="75"/>
      <c r="C27" s="78" t="s">
        <v>300</v>
      </c>
      <c r="D27" s="92">
        <v>-1</v>
      </c>
      <c r="E27" s="92">
        <v>13</v>
      </c>
      <c r="F27" s="92">
        <v>15</v>
      </c>
      <c r="G27" s="92" t="s">
        <v>298</v>
      </c>
      <c r="H27" s="93" t="s">
        <v>299</v>
      </c>
      <c r="I27" s="92">
        <v>-17</v>
      </c>
      <c r="J27" s="92">
        <v>-15</v>
      </c>
      <c r="K27" s="88" t="s">
        <v>237</v>
      </c>
      <c r="L27" s="94">
        <f t="shared" si="0"/>
        <v>0.7335662404309099</v>
      </c>
      <c r="M27" s="94">
        <f t="shared" si="1"/>
        <v>0.61839400084799045</v>
      </c>
      <c r="N27" s="94">
        <f t="shared" si="1"/>
        <v>0.61156864295734503</v>
      </c>
      <c r="O27" s="75"/>
    </row>
    <row r="28" spans="2:15" ht="15" customHeight="1">
      <c r="B28" s="75"/>
      <c r="C28" s="78" t="s">
        <v>301</v>
      </c>
      <c r="D28" s="92">
        <v>-1</v>
      </c>
      <c r="E28" s="92">
        <v>15</v>
      </c>
      <c r="F28" s="92">
        <v>15</v>
      </c>
      <c r="G28" s="92" t="s">
        <v>298</v>
      </c>
      <c r="H28" s="93" t="s">
        <v>302</v>
      </c>
      <c r="I28" s="92">
        <v>-19</v>
      </c>
      <c r="J28" s="92">
        <v>-16</v>
      </c>
      <c r="K28" s="88" t="s">
        <v>237</v>
      </c>
      <c r="L28" s="94">
        <f t="shared" si="0"/>
        <v>0.7335662404309099</v>
      </c>
      <c r="M28" s="94">
        <f t="shared" si="1"/>
        <v>0.61156864295734503</v>
      </c>
      <c r="N28" s="94">
        <f t="shared" si="1"/>
        <v>0.61156864295734503</v>
      </c>
      <c r="O28" s="75"/>
    </row>
    <row r="29" spans="2:15" ht="15" customHeight="1">
      <c r="B29" s="75"/>
      <c r="C29" s="78" t="s">
        <v>303</v>
      </c>
      <c r="D29" s="92">
        <v>-1</v>
      </c>
      <c r="E29" s="92">
        <v>15</v>
      </c>
      <c r="F29" s="92">
        <v>15</v>
      </c>
      <c r="G29" s="92" t="s">
        <v>298</v>
      </c>
      <c r="H29" s="93" t="s">
        <v>302</v>
      </c>
      <c r="I29" s="92">
        <v>-18</v>
      </c>
      <c r="J29" s="92">
        <v>-17</v>
      </c>
      <c r="K29" s="88" t="s">
        <v>237</v>
      </c>
      <c r="L29" s="94">
        <f t="shared" si="0"/>
        <v>0.7335662404309099</v>
      </c>
      <c r="M29" s="94">
        <f t="shared" si="1"/>
        <v>0.61156864295734503</v>
      </c>
      <c r="N29" s="94">
        <f t="shared" si="1"/>
        <v>0.61156864295734503</v>
      </c>
      <c r="O29" s="75"/>
    </row>
    <row r="30" spans="2:15" s="105" customFormat="1" ht="15" customHeight="1">
      <c r="B30" s="101"/>
      <c r="C30" s="102" t="s">
        <v>304</v>
      </c>
      <c r="D30" s="85">
        <v>-1</v>
      </c>
      <c r="E30" s="85">
        <v>0</v>
      </c>
      <c r="F30" s="85">
        <v>0</v>
      </c>
      <c r="G30" s="85" t="s">
        <v>305</v>
      </c>
      <c r="H30" s="93" t="s">
        <v>223</v>
      </c>
      <c r="I30" s="103">
        <v>-20</v>
      </c>
      <c r="J30" s="85">
        <v>-19</v>
      </c>
      <c r="K30" s="93" t="s">
        <v>306</v>
      </c>
      <c r="L30" s="104">
        <f t="shared" si="0"/>
        <v>0.7335662404309099</v>
      </c>
      <c r="M30" s="104">
        <f t="shared" si="1"/>
        <v>0.66647568005207292</v>
      </c>
      <c r="N30" s="104">
        <f t="shared" si="1"/>
        <v>0.66647568005207292</v>
      </c>
      <c r="O30" s="101"/>
    </row>
    <row r="31" spans="2:15" ht="15" customHeight="1">
      <c r="B31" s="75"/>
      <c r="C31" s="102" t="s">
        <v>307</v>
      </c>
      <c r="D31" s="85">
        <v>-1</v>
      </c>
      <c r="E31" s="85">
        <v>0</v>
      </c>
      <c r="F31" s="85">
        <v>0</v>
      </c>
      <c r="G31" s="85" t="s">
        <v>305</v>
      </c>
      <c r="H31" s="93" t="s">
        <v>263</v>
      </c>
      <c r="I31" s="85">
        <v>-15</v>
      </c>
      <c r="J31" s="85">
        <v>-14</v>
      </c>
      <c r="K31" s="93" t="s">
        <v>263</v>
      </c>
      <c r="L31" s="94">
        <f>((0.0417+0.0013)*1000000)/((D31+273.15)^2)+(0.139+0.014)</f>
        <v>0.7335662404309099</v>
      </c>
      <c r="M31" s="94">
        <f>((0.0417-0.0013)*1000000)/((E31+273.15)^2)+(0.139-0.014)</f>
        <v>0.66647568005207292</v>
      </c>
      <c r="N31" s="94">
        <f>((0.0417-0.0013)*1000000)/((F31+273.15)^2)+(0.139-0.014)</f>
        <v>0.66647568005207292</v>
      </c>
      <c r="O31" s="75"/>
    </row>
    <row r="32" spans="2:15" ht="15" customHeight="1">
      <c r="B32" s="75"/>
      <c r="C32" s="289" t="s">
        <v>308</v>
      </c>
      <c r="D32" s="289"/>
      <c r="E32" s="289"/>
      <c r="F32" s="289"/>
      <c r="G32" s="289"/>
      <c r="H32" s="289"/>
      <c r="I32" s="289"/>
      <c r="J32" s="289"/>
      <c r="K32" s="289"/>
      <c r="L32" s="289"/>
      <c r="M32" s="289"/>
      <c r="N32" s="289"/>
      <c r="O32" s="75"/>
    </row>
    <row r="33" spans="2:15" ht="15" customHeight="1">
      <c r="B33" s="75"/>
      <c r="C33" s="290" t="s">
        <v>309</v>
      </c>
      <c r="D33" s="290"/>
      <c r="E33" s="290"/>
      <c r="F33" s="290"/>
      <c r="G33" s="290"/>
      <c r="H33" s="290"/>
      <c r="I33" s="290"/>
      <c r="J33" s="290"/>
      <c r="K33" s="290"/>
      <c r="L33" s="290"/>
      <c r="M33" s="290"/>
      <c r="N33" s="290"/>
      <c r="O33" s="75"/>
    </row>
    <row r="34" spans="2:15" ht="15" customHeight="1">
      <c r="B34" s="75"/>
      <c r="C34" s="290" t="s">
        <v>310</v>
      </c>
      <c r="D34" s="290"/>
      <c r="E34" s="290"/>
      <c r="F34" s="290"/>
      <c r="G34" s="290"/>
      <c r="H34" s="290"/>
      <c r="I34" s="290"/>
      <c r="J34" s="290"/>
      <c r="K34" s="290"/>
      <c r="L34" s="290"/>
      <c r="M34" s="290"/>
      <c r="N34" s="290"/>
      <c r="O34" s="75"/>
    </row>
    <row r="35" spans="2:15" ht="15" customHeight="1">
      <c r="B35" s="75"/>
      <c r="C35" s="288" t="s">
        <v>311</v>
      </c>
      <c r="D35" s="288"/>
      <c r="E35" s="288"/>
      <c r="F35" s="288"/>
      <c r="G35" s="288"/>
      <c r="H35" s="288"/>
      <c r="I35" s="288"/>
      <c r="J35" s="288"/>
      <c r="K35" s="288"/>
      <c r="L35" s="288"/>
      <c r="M35" s="288"/>
      <c r="N35" s="288"/>
      <c r="O35" s="75"/>
    </row>
    <row r="36" spans="2:15" ht="15" customHeight="1">
      <c r="B36" s="75"/>
      <c r="C36" s="288" t="s">
        <v>312</v>
      </c>
      <c r="D36" s="288"/>
      <c r="E36" s="288"/>
      <c r="F36" s="288"/>
      <c r="G36" s="288"/>
      <c r="H36" s="288"/>
      <c r="I36" s="288"/>
      <c r="J36" s="288"/>
      <c r="K36" s="288"/>
      <c r="L36" s="288"/>
      <c r="M36" s="288"/>
      <c r="N36" s="288"/>
      <c r="O36" s="75"/>
    </row>
    <row r="37" spans="2:15" ht="15" customHeight="1">
      <c r="B37" s="75"/>
      <c r="C37" s="288" t="s">
        <v>313</v>
      </c>
      <c r="D37" s="288"/>
      <c r="E37" s="288"/>
      <c r="F37" s="288"/>
      <c r="G37" s="288"/>
      <c r="H37" s="288"/>
      <c r="I37" s="288"/>
      <c r="J37" s="288"/>
      <c r="K37" s="288"/>
      <c r="L37" s="288"/>
      <c r="M37" s="288"/>
      <c r="N37" s="288"/>
      <c r="O37" s="75"/>
    </row>
    <row r="38" spans="2:15" ht="15" customHeight="1">
      <c r="B38" s="75"/>
      <c r="C38" s="286" t="s">
        <v>314</v>
      </c>
      <c r="D38" s="286"/>
      <c r="E38" s="286"/>
      <c r="F38" s="286"/>
      <c r="G38" s="286"/>
      <c r="H38" s="286"/>
      <c r="I38" s="286"/>
      <c r="J38" s="286"/>
      <c r="K38" s="286"/>
      <c r="L38" s="286"/>
      <c r="M38" s="286"/>
      <c r="N38" s="286"/>
      <c r="O38" s="75"/>
    </row>
    <row r="39" spans="2:15" ht="15" customHeight="1">
      <c r="B39" s="75"/>
      <c r="C39" s="285" t="s">
        <v>315</v>
      </c>
      <c r="D39" s="285"/>
      <c r="E39" s="285"/>
      <c r="F39" s="285"/>
      <c r="G39" s="285"/>
      <c r="H39" s="285"/>
      <c r="I39" s="285"/>
      <c r="J39" s="285"/>
      <c r="K39" s="285"/>
      <c r="L39" s="285"/>
      <c r="M39" s="285"/>
      <c r="N39" s="285"/>
      <c r="O39" s="75"/>
    </row>
    <row r="40" spans="2:15">
      <c r="B40" s="75"/>
      <c r="C40" s="75"/>
      <c r="D40" s="75"/>
      <c r="E40" s="75"/>
      <c r="F40" s="75"/>
      <c r="G40" s="75"/>
      <c r="H40" s="76"/>
      <c r="I40" s="75"/>
      <c r="J40" s="75"/>
      <c r="K40" s="75"/>
      <c r="L40" s="76"/>
      <c r="M40" s="76"/>
      <c r="N40" s="75"/>
      <c r="O40" s="75"/>
    </row>
    <row r="41" spans="2:15">
      <c r="B41" s="75"/>
      <c r="C41" s="75"/>
      <c r="D41" s="75"/>
      <c r="E41" s="75"/>
      <c r="F41" s="75"/>
      <c r="G41" s="75"/>
      <c r="H41" s="76"/>
      <c r="I41" s="75"/>
      <c r="J41" s="75"/>
      <c r="K41" s="75"/>
      <c r="L41" s="76"/>
      <c r="M41" s="76"/>
      <c r="N41" s="75"/>
      <c r="O41" s="75"/>
    </row>
    <row r="42" spans="2:15">
      <c r="B42" s="75"/>
      <c r="C42" s="75"/>
      <c r="D42" s="75"/>
      <c r="E42" s="75"/>
      <c r="F42" s="75"/>
      <c r="G42" s="75"/>
      <c r="H42" s="76"/>
      <c r="I42" s="75"/>
      <c r="J42" s="75"/>
      <c r="K42" s="75"/>
      <c r="L42" s="76"/>
      <c r="M42" s="76"/>
      <c r="N42" s="75"/>
      <c r="O42" s="75"/>
    </row>
    <row r="43" spans="2:15">
      <c r="B43" s="75"/>
      <c r="C43" s="75"/>
      <c r="D43" s="75"/>
      <c r="E43" s="75"/>
      <c r="F43" s="75"/>
      <c r="G43" s="75"/>
      <c r="H43" s="76"/>
      <c r="I43" s="75"/>
      <c r="J43" s="75"/>
      <c r="K43" s="75"/>
      <c r="L43" s="76"/>
      <c r="M43" s="76"/>
      <c r="N43" s="75"/>
      <c r="O43" s="75"/>
    </row>
    <row r="44" spans="2:15">
      <c r="B44" s="75"/>
      <c r="C44" s="75"/>
      <c r="D44" s="75"/>
      <c r="E44" s="75"/>
      <c r="F44" s="75"/>
      <c r="G44" s="75"/>
      <c r="H44" s="76"/>
      <c r="I44" s="75"/>
      <c r="J44" s="75"/>
      <c r="K44" s="75"/>
      <c r="L44" s="76"/>
      <c r="M44" s="76"/>
      <c r="N44" s="75"/>
      <c r="O44" s="75"/>
    </row>
    <row r="45" spans="2:15">
      <c r="B45" s="75"/>
      <c r="C45" s="75"/>
      <c r="D45" s="75"/>
      <c r="E45" s="75"/>
      <c r="F45" s="75"/>
      <c r="G45" s="75"/>
      <c r="H45" s="76"/>
      <c r="I45" s="75"/>
      <c r="J45" s="75"/>
      <c r="K45" s="75"/>
      <c r="L45" s="76"/>
      <c r="M45" s="76"/>
      <c r="N45" s="75"/>
      <c r="O45" s="75"/>
    </row>
    <row r="46" spans="2:15">
      <c r="B46" s="75"/>
      <c r="C46" s="75"/>
      <c r="D46" s="75"/>
      <c r="E46" s="75"/>
      <c r="F46" s="75"/>
      <c r="G46" s="75"/>
      <c r="H46" s="76"/>
      <c r="I46" s="75"/>
      <c r="J46" s="75"/>
      <c r="K46" s="75"/>
      <c r="L46" s="76"/>
      <c r="M46" s="76"/>
      <c r="N46" s="75"/>
      <c r="O46" s="75"/>
    </row>
    <row r="47" spans="2:15">
      <c r="C47" s="75"/>
      <c r="D47" s="75"/>
      <c r="E47" s="75"/>
      <c r="F47" s="75"/>
      <c r="G47" s="75"/>
      <c r="H47" s="76"/>
      <c r="I47" s="75"/>
      <c r="J47" s="75"/>
      <c r="K47" s="75"/>
      <c r="L47" s="76"/>
      <c r="M47" s="76"/>
      <c r="N47" s="75"/>
    </row>
  </sheetData>
  <mergeCells count="16">
    <mergeCell ref="C6:N6"/>
    <mergeCell ref="C22:N22"/>
    <mergeCell ref="C35:N35"/>
    <mergeCell ref="C37:N37"/>
    <mergeCell ref="C36:N36"/>
    <mergeCell ref="C32:N32"/>
    <mergeCell ref="C33:N33"/>
    <mergeCell ref="C34:N34"/>
    <mergeCell ref="C39:N39"/>
    <mergeCell ref="D7:F7"/>
    <mergeCell ref="I7:J7"/>
    <mergeCell ref="L7:N7"/>
    <mergeCell ref="D23:F23"/>
    <mergeCell ref="I23:J23"/>
    <mergeCell ref="L23:N23"/>
    <mergeCell ref="C38:N38"/>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7"/>
  <sheetViews>
    <sheetView workbookViewId="0">
      <selection activeCell="C2" sqref="C2:Q24"/>
    </sheetView>
  </sheetViews>
  <sheetFormatPr baseColWidth="10" defaultRowHeight="10" x14ac:dyDescent="0"/>
  <cols>
    <col min="1" max="2" width="10.83203125" style="106"/>
    <col min="3" max="3" width="23.1640625" style="106" bestFit="1" customWidth="1"/>
    <col min="4" max="4" width="9.33203125" style="106" bestFit="1" customWidth="1"/>
    <col min="5" max="5" width="9.6640625" style="106" bestFit="1" customWidth="1"/>
    <col min="6" max="6" width="9" style="106" bestFit="1" customWidth="1"/>
    <col min="7" max="7" width="6.5" style="106" customWidth="1"/>
    <col min="8" max="8" width="6.1640625" style="106" customWidth="1"/>
    <col min="9" max="9" width="9" style="106" customWidth="1"/>
    <col min="10" max="10" width="11.83203125" style="106" bestFit="1" customWidth="1"/>
    <col min="11" max="11" width="11.1640625" style="106" customWidth="1"/>
    <col min="12" max="12" width="14.1640625" style="106" bestFit="1" customWidth="1"/>
    <col min="13" max="13" width="6.5" style="106" bestFit="1" customWidth="1"/>
    <col min="14" max="14" width="9.33203125" style="106" customWidth="1"/>
    <col min="15" max="15" width="20.1640625" style="119" customWidth="1"/>
    <col min="16" max="16" width="18.33203125" style="106" customWidth="1"/>
    <col min="17" max="17" width="31.33203125" style="106" bestFit="1" customWidth="1"/>
    <col min="18" max="16384" width="10.83203125" style="106"/>
  </cols>
  <sheetData>
    <row r="1" spans="2:18">
      <c r="B1" s="78"/>
      <c r="C1" s="78"/>
      <c r="D1" s="78"/>
      <c r="E1" s="78"/>
      <c r="F1" s="78"/>
      <c r="G1" s="78"/>
      <c r="H1" s="78"/>
      <c r="I1" s="78"/>
      <c r="J1" s="78"/>
      <c r="K1" s="78"/>
      <c r="L1" s="78"/>
      <c r="M1" s="78"/>
      <c r="N1" s="78"/>
      <c r="O1" s="92"/>
      <c r="P1" s="78"/>
      <c r="Q1" s="78"/>
      <c r="R1" s="78"/>
    </row>
    <row r="2" spans="2:18" ht="15" customHeight="1">
      <c r="B2" s="78"/>
      <c r="C2" s="287" t="s">
        <v>389</v>
      </c>
      <c r="D2" s="287"/>
      <c r="E2" s="287"/>
      <c r="F2" s="287"/>
      <c r="G2" s="287"/>
      <c r="H2" s="287"/>
      <c r="I2" s="287"/>
      <c r="J2" s="287"/>
      <c r="K2" s="287"/>
      <c r="L2" s="287"/>
      <c r="M2" s="287"/>
      <c r="N2" s="287"/>
      <c r="O2" s="287"/>
      <c r="P2" s="287"/>
      <c r="Q2" s="287"/>
      <c r="R2" s="78"/>
    </row>
    <row r="3" spans="2:18" ht="30" customHeight="1">
      <c r="B3" s="78"/>
      <c r="C3" s="81" t="s">
        <v>316</v>
      </c>
      <c r="D3" s="80" t="s">
        <v>317</v>
      </c>
      <c r="E3" s="80" t="s">
        <v>318</v>
      </c>
      <c r="F3" s="80" t="s">
        <v>319</v>
      </c>
      <c r="G3" s="81" t="s">
        <v>320</v>
      </c>
      <c r="H3" s="81" t="s">
        <v>321</v>
      </c>
      <c r="I3" s="81" t="s">
        <v>322</v>
      </c>
      <c r="J3" s="81" t="s">
        <v>323</v>
      </c>
      <c r="K3" s="81" t="s">
        <v>324</v>
      </c>
      <c r="L3" s="81" t="s">
        <v>325</v>
      </c>
      <c r="M3" s="81" t="s">
        <v>326</v>
      </c>
      <c r="N3" s="81" t="s">
        <v>327</v>
      </c>
      <c r="O3" s="81" t="s">
        <v>328</v>
      </c>
      <c r="P3" s="81" t="s">
        <v>329</v>
      </c>
      <c r="Q3" s="80" t="s">
        <v>330</v>
      </c>
      <c r="R3" s="78"/>
    </row>
    <row r="4" spans="2:18" ht="15" customHeight="1">
      <c r="B4" s="78"/>
      <c r="C4" s="108" t="s">
        <v>331</v>
      </c>
      <c r="D4" s="109">
        <v>-30.176599499999998</v>
      </c>
      <c r="E4" s="109">
        <v>-69.829498299999997</v>
      </c>
      <c r="F4" s="110">
        <v>4700</v>
      </c>
      <c r="G4" s="111" t="s">
        <v>107</v>
      </c>
      <c r="H4" s="111" t="s">
        <v>107</v>
      </c>
      <c r="I4" s="111" t="s">
        <v>107</v>
      </c>
      <c r="J4" s="111">
        <v>0</v>
      </c>
      <c r="K4" s="111">
        <v>7</v>
      </c>
      <c r="L4" s="111">
        <v>9</v>
      </c>
      <c r="M4" s="111" t="s">
        <v>332</v>
      </c>
      <c r="N4" s="111">
        <v>1.9E-2</v>
      </c>
      <c r="O4" s="111" t="s">
        <v>333</v>
      </c>
      <c r="P4" s="111" t="s">
        <v>334</v>
      </c>
      <c r="Q4" s="111" t="s">
        <v>202</v>
      </c>
      <c r="R4" s="78"/>
    </row>
    <row r="5" spans="2:18" ht="15" customHeight="1">
      <c r="B5" s="78"/>
      <c r="C5" s="108" t="s">
        <v>335</v>
      </c>
      <c r="D5" s="112">
        <v>-30.262</v>
      </c>
      <c r="E5" s="112">
        <v>-69.941999999999993</v>
      </c>
      <c r="F5" s="92">
        <v>3550</v>
      </c>
      <c r="G5" s="111">
        <v>5</v>
      </c>
      <c r="H5" s="111">
        <v>10</v>
      </c>
      <c r="I5" s="111">
        <v>10</v>
      </c>
      <c r="J5" s="111">
        <v>8</v>
      </c>
      <c r="K5" s="111">
        <v>15</v>
      </c>
      <c r="L5" s="111">
        <v>16</v>
      </c>
      <c r="M5" s="111" t="s">
        <v>332</v>
      </c>
      <c r="N5" s="111">
        <v>7.2999999999999995E-2</v>
      </c>
      <c r="O5" s="111" t="s">
        <v>208</v>
      </c>
      <c r="P5" s="111" t="s">
        <v>334</v>
      </c>
      <c r="Q5" s="113" t="s">
        <v>202</v>
      </c>
      <c r="R5" s="78"/>
    </row>
    <row r="6" spans="2:18" ht="15" customHeight="1">
      <c r="B6" s="78"/>
      <c r="C6" s="108" t="s">
        <v>336</v>
      </c>
      <c r="D6" s="114">
        <v>-32.811819999999997</v>
      </c>
      <c r="E6" s="114">
        <v>-70.06447</v>
      </c>
      <c r="F6" s="113">
        <v>3200</v>
      </c>
      <c r="G6" s="111" t="s">
        <v>107</v>
      </c>
      <c r="H6" s="111" t="s">
        <v>107</v>
      </c>
      <c r="I6" s="111" t="s">
        <v>107</v>
      </c>
      <c r="J6" s="111">
        <v>8</v>
      </c>
      <c r="K6" s="111">
        <v>14</v>
      </c>
      <c r="L6" s="111">
        <v>16</v>
      </c>
      <c r="M6" s="111" t="s">
        <v>107</v>
      </c>
      <c r="N6" s="111">
        <v>6.2E-2</v>
      </c>
      <c r="O6" s="108" t="s">
        <v>337</v>
      </c>
      <c r="P6" s="111" t="s">
        <v>334</v>
      </c>
      <c r="Q6" s="113" t="s">
        <v>214</v>
      </c>
      <c r="R6" s="78"/>
    </row>
    <row r="7" spans="2:18" ht="15" customHeight="1">
      <c r="B7" s="78"/>
      <c r="C7" s="115" t="s">
        <v>218</v>
      </c>
      <c r="D7" s="112">
        <v>-77.848507999999995</v>
      </c>
      <c r="E7" s="112">
        <v>166.76778999999999</v>
      </c>
      <c r="F7" s="113" t="s">
        <v>219</v>
      </c>
      <c r="G7" s="113">
        <v>-17</v>
      </c>
      <c r="H7" s="113">
        <v>1</v>
      </c>
      <c r="I7" s="113">
        <v>5</v>
      </c>
      <c r="J7" s="113">
        <v>-18</v>
      </c>
      <c r="K7" s="113">
        <v>-4</v>
      </c>
      <c r="L7" s="113">
        <v>-2</v>
      </c>
      <c r="M7" s="113" t="s">
        <v>107</v>
      </c>
      <c r="N7" s="113">
        <v>6.0000000000000001E-3</v>
      </c>
      <c r="O7" s="113" t="s">
        <v>217</v>
      </c>
      <c r="P7" s="113" t="s">
        <v>338</v>
      </c>
      <c r="Q7" s="115" t="s">
        <v>339</v>
      </c>
      <c r="R7" s="78"/>
    </row>
    <row r="8" spans="2:18" ht="15" customHeight="1">
      <c r="B8" s="78"/>
      <c r="C8" s="115" t="s">
        <v>225</v>
      </c>
      <c r="D8" s="112">
        <v>-77.377071000000001</v>
      </c>
      <c r="E8" s="112">
        <v>161.81445199999999</v>
      </c>
      <c r="F8" s="113">
        <v>361</v>
      </c>
      <c r="G8" s="113">
        <v>-22</v>
      </c>
      <c r="H8" s="113">
        <v>3</v>
      </c>
      <c r="I8" s="113">
        <v>12</v>
      </c>
      <c r="J8" s="113">
        <v>-22</v>
      </c>
      <c r="K8" s="113">
        <v>-7</v>
      </c>
      <c r="L8" s="113">
        <v>-5</v>
      </c>
      <c r="M8" s="113" t="s">
        <v>107</v>
      </c>
      <c r="N8" s="113">
        <v>3.0000000000000001E-3</v>
      </c>
      <c r="O8" s="113" t="s">
        <v>340</v>
      </c>
      <c r="P8" s="113" t="s">
        <v>341</v>
      </c>
      <c r="Q8" s="115" t="s">
        <v>339</v>
      </c>
      <c r="R8" s="78"/>
    </row>
    <row r="9" spans="2:18" ht="30" customHeight="1">
      <c r="B9" s="78"/>
      <c r="C9" s="100" t="s">
        <v>342</v>
      </c>
      <c r="D9" s="85">
        <v>30.55</v>
      </c>
      <c r="E9" s="85">
        <v>81.433000000000007</v>
      </c>
      <c r="F9" s="85">
        <v>4650</v>
      </c>
      <c r="G9" s="85">
        <v>4</v>
      </c>
      <c r="H9" s="85">
        <v>14</v>
      </c>
      <c r="I9" s="85">
        <v>15</v>
      </c>
      <c r="J9" s="85" t="s">
        <v>107</v>
      </c>
      <c r="K9" s="85" t="s">
        <v>107</v>
      </c>
      <c r="L9" s="85" t="s">
        <v>107</v>
      </c>
      <c r="M9" s="85">
        <v>640</v>
      </c>
      <c r="N9" s="85" t="s">
        <v>107</v>
      </c>
      <c r="O9" s="85" t="s">
        <v>233</v>
      </c>
      <c r="P9" s="85" t="s">
        <v>343</v>
      </c>
      <c r="Q9" s="108" t="s">
        <v>344</v>
      </c>
      <c r="R9" s="78"/>
    </row>
    <row r="10" spans="2:18" ht="15" customHeight="1">
      <c r="B10" s="78"/>
      <c r="C10" s="302" t="s">
        <v>345</v>
      </c>
      <c r="D10" s="303">
        <v>29.249960000000002</v>
      </c>
      <c r="E10" s="303">
        <v>88.882964999999999</v>
      </c>
      <c r="F10" s="300">
        <v>3880</v>
      </c>
      <c r="G10" s="300">
        <v>7</v>
      </c>
      <c r="H10" s="300">
        <v>15</v>
      </c>
      <c r="I10" s="300">
        <v>15</v>
      </c>
      <c r="J10" s="300" t="s">
        <v>107</v>
      </c>
      <c r="K10" s="300" t="s">
        <v>107</v>
      </c>
      <c r="L10" s="300" t="s">
        <v>107</v>
      </c>
      <c r="M10" s="296">
        <v>515</v>
      </c>
      <c r="N10" s="296" t="s">
        <v>107</v>
      </c>
      <c r="O10" s="111" t="s">
        <v>238</v>
      </c>
      <c r="P10" s="111" t="s">
        <v>346</v>
      </c>
      <c r="Q10" s="111"/>
      <c r="R10" s="78"/>
    </row>
    <row r="11" spans="2:18" ht="15" customHeight="1">
      <c r="B11" s="78"/>
      <c r="C11" s="302"/>
      <c r="D11" s="303"/>
      <c r="E11" s="303"/>
      <c r="F11" s="300"/>
      <c r="G11" s="300"/>
      <c r="H11" s="300"/>
      <c r="I11" s="300"/>
      <c r="J11" s="300"/>
      <c r="K11" s="300"/>
      <c r="L11" s="300"/>
      <c r="M11" s="294"/>
      <c r="N11" s="294"/>
      <c r="O11" s="85" t="s">
        <v>239</v>
      </c>
      <c r="P11" s="85" t="s">
        <v>346</v>
      </c>
      <c r="Q11" s="100" t="s">
        <v>347</v>
      </c>
      <c r="R11" s="78"/>
    </row>
    <row r="12" spans="2:18" ht="15" customHeight="1">
      <c r="B12" s="78"/>
      <c r="C12" s="302"/>
      <c r="D12" s="303"/>
      <c r="E12" s="303"/>
      <c r="F12" s="300"/>
      <c r="G12" s="300"/>
      <c r="H12" s="300"/>
      <c r="I12" s="300"/>
      <c r="J12" s="300"/>
      <c r="K12" s="300"/>
      <c r="L12" s="300"/>
      <c r="M12" s="301"/>
      <c r="N12" s="301"/>
      <c r="O12" s="116" t="s">
        <v>240</v>
      </c>
      <c r="P12" s="116" t="s">
        <v>348</v>
      </c>
      <c r="Q12" s="117"/>
      <c r="R12" s="78"/>
    </row>
    <row r="13" spans="2:18" ht="15" customHeight="1">
      <c r="B13" s="78"/>
      <c r="C13" s="115" t="s">
        <v>297</v>
      </c>
      <c r="D13" s="112">
        <v>29.666623000000001</v>
      </c>
      <c r="E13" s="112">
        <v>91.133437999999998</v>
      </c>
      <c r="F13" s="113">
        <v>3800</v>
      </c>
      <c r="G13" s="113">
        <v>9</v>
      </c>
      <c r="H13" s="113">
        <v>16</v>
      </c>
      <c r="I13" s="113">
        <v>17</v>
      </c>
      <c r="J13" s="113" t="s">
        <v>107</v>
      </c>
      <c r="K13" s="113" t="s">
        <v>107</v>
      </c>
      <c r="L13" s="113" t="s">
        <v>107</v>
      </c>
      <c r="M13" s="113">
        <v>575</v>
      </c>
      <c r="N13" s="113" t="s">
        <v>107</v>
      </c>
      <c r="O13" s="113" t="s">
        <v>349</v>
      </c>
      <c r="P13" s="113" t="s">
        <v>350</v>
      </c>
      <c r="Q13" s="118" t="s">
        <v>347</v>
      </c>
      <c r="R13" s="78"/>
    </row>
    <row r="14" spans="2:18" ht="15" customHeight="1">
      <c r="B14" s="78"/>
      <c r="C14" s="297" t="s">
        <v>351</v>
      </c>
      <c r="D14" s="298">
        <v>78.920860000000005</v>
      </c>
      <c r="E14" s="298">
        <v>11.833449999999999</v>
      </c>
      <c r="F14" s="294">
        <v>60</v>
      </c>
      <c r="G14" s="294">
        <v>-3</v>
      </c>
      <c r="H14" s="294">
        <v>7</v>
      </c>
      <c r="I14" s="294">
        <v>9</v>
      </c>
      <c r="J14" s="294">
        <v>-3</v>
      </c>
      <c r="K14" s="294">
        <v>3</v>
      </c>
      <c r="L14" s="294">
        <v>5</v>
      </c>
      <c r="M14" s="296">
        <v>385</v>
      </c>
      <c r="N14" s="296" t="s">
        <v>107</v>
      </c>
      <c r="O14" s="92" t="s">
        <v>352</v>
      </c>
      <c r="P14" s="92" t="s">
        <v>353</v>
      </c>
      <c r="Q14" s="291" t="s">
        <v>354</v>
      </c>
      <c r="R14" s="78"/>
    </row>
    <row r="15" spans="2:18" ht="15" customHeight="1">
      <c r="B15" s="78"/>
      <c r="C15" s="292"/>
      <c r="D15" s="299"/>
      <c r="E15" s="299"/>
      <c r="F15" s="295"/>
      <c r="G15" s="295"/>
      <c r="H15" s="295"/>
      <c r="I15" s="295"/>
      <c r="J15" s="295"/>
      <c r="K15" s="295"/>
      <c r="L15" s="295"/>
      <c r="M15" s="295"/>
      <c r="N15" s="295"/>
      <c r="O15" s="96" t="s">
        <v>355</v>
      </c>
      <c r="P15" s="96" t="s">
        <v>356</v>
      </c>
      <c r="Q15" s="292"/>
      <c r="R15" s="78"/>
    </row>
    <row r="16" spans="2:18" ht="15" customHeight="1">
      <c r="B16" s="78"/>
      <c r="C16" s="293" t="s">
        <v>357</v>
      </c>
      <c r="D16" s="293"/>
      <c r="E16" s="293"/>
      <c r="F16" s="293"/>
      <c r="G16" s="293"/>
      <c r="H16" s="293"/>
      <c r="I16" s="293"/>
      <c r="J16" s="293"/>
      <c r="K16" s="293"/>
      <c r="L16" s="293"/>
      <c r="M16" s="293"/>
      <c r="N16" s="293"/>
      <c r="O16" s="293"/>
      <c r="P16" s="293"/>
      <c r="Q16" s="293"/>
      <c r="R16" s="78"/>
    </row>
    <row r="17" spans="2:18" ht="15" customHeight="1">
      <c r="B17" s="78"/>
      <c r="C17" s="288" t="s">
        <v>358</v>
      </c>
      <c r="D17" s="288"/>
      <c r="E17" s="288"/>
      <c r="F17" s="288"/>
      <c r="G17" s="288"/>
      <c r="H17" s="288"/>
      <c r="I17" s="288"/>
      <c r="J17" s="288"/>
      <c r="K17" s="288"/>
      <c r="L17" s="288"/>
      <c r="M17" s="288"/>
      <c r="N17" s="288"/>
      <c r="O17" s="288"/>
      <c r="P17" s="288"/>
      <c r="Q17" s="288"/>
      <c r="R17" s="78"/>
    </row>
    <row r="18" spans="2:18" ht="15" customHeight="1">
      <c r="B18" s="78"/>
      <c r="C18" s="288" t="s">
        <v>359</v>
      </c>
      <c r="D18" s="288"/>
      <c r="E18" s="288"/>
      <c r="F18" s="288"/>
      <c r="G18" s="288"/>
      <c r="H18" s="288"/>
      <c r="I18" s="288"/>
      <c r="J18" s="288"/>
      <c r="K18" s="288"/>
      <c r="L18" s="288"/>
      <c r="M18" s="288"/>
      <c r="N18" s="288"/>
      <c r="O18" s="288"/>
      <c r="P18" s="288"/>
      <c r="Q18" s="288"/>
      <c r="R18" s="78"/>
    </row>
    <row r="19" spans="2:18" ht="15" customHeight="1">
      <c r="B19" s="78"/>
      <c r="C19" s="288" t="s">
        <v>360</v>
      </c>
      <c r="D19" s="288"/>
      <c r="E19" s="288"/>
      <c r="F19" s="288"/>
      <c r="G19" s="288"/>
      <c r="H19" s="288"/>
      <c r="I19" s="288"/>
      <c r="J19" s="288"/>
      <c r="K19" s="288"/>
      <c r="L19" s="288"/>
      <c r="M19" s="288"/>
      <c r="N19" s="288"/>
      <c r="O19" s="288"/>
      <c r="P19" s="288"/>
      <c r="Q19" s="288"/>
      <c r="R19" s="78"/>
    </row>
    <row r="20" spans="2:18" ht="15" customHeight="1">
      <c r="B20" s="78"/>
      <c r="C20" s="288" t="s">
        <v>361</v>
      </c>
      <c r="D20" s="288"/>
      <c r="E20" s="288"/>
      <c r="F20" s="288"/>
      <c r="G20" s="288"/>
      <c r="H20" s="288"/>
      <c r="I20" s="288"/>
      <c r="J20" s="288"/>
      <c r="K20" s="288"/>
      <c r="L20" s="288"/>
      <c r="M20" s="288"/>
      <c r="N20" s="288"/>
      <c r="O20" s="288"/>
      <c r="P20" s="288"/>
      <c r="Q20" s="288"/>
      <c r="R20" s="78"/>
    </row>
    <row r="21" spans="2:18" ht="15" customHeight="1">
      <c r="B21" s="78"/>
      <c r="C21" s="288" t="s">
        <v>362</v>
      </c>
      <c r="D21" s="288"/>
      <c r="E21" s="288"/>
      <c r="F21" s="288"/>
      <c r="G21" s="288"/>
      <c r="H21" s="288"/>
      <c r="I21" s="288"/>
      <c r="J21" s="288"/>
      <c r="K21" s="288"/>
      <c r="L21" s="288"/>
      <c r="M21" s="288"/>
      <c r="N21" s="288"/>
      <c r="O21" s="288"/>
      <c r="P21" s="288"/>
      <c r="Q21" s="288"/>
      <c r="R21" s="78"/>
    </row>
    <row r="22" spans="2:18" ht="15" customHeight="1">
      <c r="B22" s="78"/>
      <c r="C22" s="288" t="s">
        <v>363</v>
      </c>
      <c r="D22" s="288"/>
      <c r="E22" s="288"/>
      <c r="F22" s="288"/>
      <c r="G22" s="288"/>
      <c r="H22" s="288"/>
      <c r="I22" s="288"/>
      <c r="J22" s="288"/>
      <c r="K22" s="288"/>
      <c r="L22" s="288"/>
      <c r="M22" s="288"/>
      <c r="N22" s="288"/>
      <c r="O22" s="288"/>
      <c r="P22" s="288"/>
      <c r="Q22" s="288"/>
      <c r="R22" s="78"/>
    </row>
    <row r="23" spans="2:18" ht="15" customHeight="1">
      <c r="B23" s="78"/>
      <c r="C23" s="288" t="s">
        <v>364</v>
      </c>
      <c r="D23" s="288"/>
      <c r="E23" s="288"/>
      <c r="F23" s="288"/>
      <c r="G23" s="288"/>
      <c r="H23" s="288"/>
      <c r="I23" s="288"/>
      <c r="J23" s="288"/>
      <c r="K23" s="288"/>
      <c r="L23" s="288"/>
      <c r="M23" s="288"/>
      <c r="N23" s="288"/>
      <c r="O23" s="288"/>
      <c r="P23" s="288"/>
      <c r="Q23" s="288"/>
      <c r="R23" s="78"/>
    </row>
    <row r="24" spans="2:18" ht="15" customHeight="1">
      <c r="B24" s="78"/>
      <c r="C24" s="288" t="s">
        <v>365</v>
      </c>
      <c r="D24" s="288"/>
      <c r="E24" s="288"/>
      <c r="F24" s="288"/>
      <c r="G24" s="288"/>
      <c r="H24" s="288"/>
      <c r="I24" s="288"/>
      <c r="J24" s="288"/>
      <c r="K24" s="288"/>
      <c r="L24" s="288"/>
      <c r="M24" s="288"/>
      <c r="N24" s="288"/>
      <c r="O24" s="288"/>
      <c r="P24" s="288"/>
      <c r="Q24" s="288"/>
      <c r="R24" s="78"/>
    </row>
    <row r="25" spans="2:18">
      <c r="B25" s="78"/>
      <c r="C25" s="78"/>
      <c r="D25" s="78"/>
      <c r="E25" s="78"/>
      <c r="F25" s="78"/>
      <c r="G25" s="78"/>
      <c r="H25" s="78"/>
      <c r="I25" s="78"/>
      <c r="J25" s="78"/>
      <c r="K25" s="78"/>
      <c r="L25" s="78"/>
      <c r="M25" s="78"/>
      <c r="N25" s="78"/>
      <c r="O25" s="92"/>
      <c r="P25" s="78"/>
      <c r="Q25" s="78"/>
      <c r="R25" s="78"/>
    </row>
    <row r="26" spans="2:18">
      <c r="B26" s="78"/>
      <c r="C26" s="78"/>
      <c r="D26" s="78"/>
      <c r="E26" s="78"/>
      <c r="F26" s="78"/>
      <c r="G26" s="78"/>
      <c r="H26" s="78"/>
      <c r="I26" s="78"/>
      <c r="J26" s="78"/>
      <c r="K26" s="78"/>
      <c r="L26" s="78"/>
      <c r="M26" s="78"/>
      <c r="N26" s="78"/>
      <c r="O26" s="92"/>
      <c r="P26" s="78"/>
      <c r="Q26" s="78"/>
      <c r="R26" s="78"/>
    </row>
    <row r="27" spans="2:18">
      <c r="B27" s="78"/>
      <c r="C27" s="78"/>
      <c r="D27" s="78"/>
      <c r="E27" s="78"/>
      <c r="F27" s="78"/>
      <c r="G27" s="78"/>
      <c r="H27" s="78"/>
      <c r="I27" s="78"/>
      <c r="J27" s="78"/>
      <c r="K27" s="78"/>
      <c r="L27" s="78"/>
      <c r="M27" s="78"/>
      <c r="N27" s="78"/>
      <c r="O27" s="92"/>
      <c r="P27" s="78"/>
      <c r="Q27" s="78"/>
      <c r="R27" s="78"/>
    </row>
  </sheetData>
  <mergeCells count="35">
    <mergeCell ref="C2:Q2"/>
    <mergeCell ref="M10:M12"/>
    <mergeCell ref="N10:N12"/>
    <mergeCell ref="C10:C12"/>
    <mergeCell ref="D10:D12"/>
    <mergeCell ref="E10:E12"/>
    <mergeCell ref="F10:F12"/>
    <mergeCell ref="G10:G12"/>
    <mergeCell ref="H10:H12"/>
    <mergeCell ref="H14:H15"/>
    <mergeCell ref="I10:I12"/>
    <mergeCell ref="J10:J12"/>
    <mergeCell ref="K10:K12"/>
    <mergeCell ref="L10:L12"/>
    <mergeCell ref="C14:C15"/>
    <mergeCell ref="D14:D15"/>
    <mergeCell ref="E14:E15"/>
    <mergeCell ref="F14:F15"/>
    <mergeCell ref="G14:G15"/>
    <mergeCell ref="C21:Q21"/>
    <mergeCell ref="C22:Q22"/>
    <mergeCell ref="C23:Q23"/>
    <mergeCell ref="C24:Q24"/>
    <mergeCell ref="Q14:Q15"/>
    <mergeCell ref="C16:Q16"/>
    <mergeCell ref="C17:Q17"/>
    <mergeCell ref="C18:Q18"/>
    <mergeCell ref="C19:Q19"/>
    <mergeCell ref="C20:Q20"/>
    <mergeCell ref="I14:I15"/>
    <mergeCell ref="J14:J15"/>
    <mergeCell ref="K14:K15"/>
    <mergeCell ref="L14:L15"/>
    <mergeCell ref="M14:M15"/>
    <mergeCell ref="N14:N15"/>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54"/>
  <sheetViews>
    <sheetView workbookViewId="0">
      <selection activeCell="U7" sqref="U7"/>
    </sheetView>
  </sheetViews>
  <sheetFormatPr baseColWidth="10" defaultRowHeight="10" x14ac:dyDescent="0"/>
  <cols>
    <col min="1" max="2" width="10.83203125" style="121"/>
    <col min="3" max="3" width="9.6640625" style="121" customWidth="1"/>
    <col min="4" max="4" width="2" style="121" bestFit="1" customWidth="1"/>
    <col min="5" max="5" width="8.1640625" style="121" bestFit="1" customWidth="1"/>
    <col min="6" max="6" width="4.83203125" style="121" bestFit="1" customWidth="1"/>
    <col min="7" max="7" width="8.33203125" style="121" bestFit="1" customWidth="1"/>
    <col min="8" max="8" width="4.83203125" style="121" bestFit="1" customWidth="1"/>
    <col min="9" max="14" width="5.83203125" style="121" customWidth="1"/>
    <col min="15" max="15" width="5.83203125" style="121" bestFit="1" customWidth="1"/>
    <col min="16" max="16" width="4.83203125" style="121" bestFit="1" customWidth="1"/>
    <col min="17" max="17" width="6.83203125" style="121" bestFit="1" customWidth="1"/>
    <col min="18" max="18" width="6.5" style="121" bestFit="1" customWidth="1"/>
    <col min="19" max="19" width="8" style="121" bestFit="1" customWidth="1"/>
    <col min="20" max="21" width="4.83203125" style="121" bestFit="1" customWidth="1"/>
    <col min="22" max="16384" width="10.83203125" style="121"/>
  </cols>
  <sheetData>
    <row r="2" spans="2:22">
      <c r="B2" s="120"/>
      <c r="C2" s="120"/>
      <c r="D2" s="120"/>
      <c r="E2" s="120"/>
      <c r="F2" s="120"/>
      <c r="G2" s="120"/>
      <c r="H2" s="120"/>
      <c r="I2" s="120"/>
      <c r="J2" s="120"/>
      <c r="K2" s="120"/>
      <c r="L2" s="120"/>
      <c r="M2" s="120"/>
      <c r="N2" s="120"/>
      <c r="O2" s="120"/>
      <c r="P2" s="120"/>
      <c r="Q2" s="120"/>
      <c r="R2" s="120"/>
      <c r="S2" s="120"/>
      <c r="T2" s="120"/>
      <c r="U2" s="120"/>
      <c r="V2" s="120"/>
    </row>
    <row r="3" spans="2:22">
      <c r="B3" s="120"/>
      <c r="C3" s="305" t="s">
        <v>391</v>
      </c>
      <c r="D3" s="305"/>
      <c r="E3" s="305"/>
      <c r="F3" s="305"/>
      <c r="G3" s="305"/>
      <c r="H3" s="305"/>
      <c r="I3" s="305"/>
      <c r="J3" s="305"/>
      <c r="K3" s="305"/>
      <c r="L3" s="305"/>
      <c r="M3" s="305"/>
      <c r="N3" s="305"/>
      <c r="O3" s="305"/>
      <c r="P3" s="305"/>
      <c r="Q3" s="305"/>
      <c r="R3" s="305"/>
      <c r="S3" s="305"/>
      <c r="T3" s="305"/>
      <c r="U3" s="305"/>
      <c r="V3" s="120"/>
    </row>
    <row r="4" spans="2:22" ht="20" customHeight="1">
      <c r="B4" s="120"/>
      <c r="C4" s="280" t="s">
        <v>186</v>
      </c>
      <c r="D4" s="314" t="s">
        <v>26</v>
      </c>
      <c r="E4" s="280" t="s">
        <v>366</v>
      </c>
      <c r="F4" s="280" t="s">
        <v>367</v>
      </c>
      <c r="G4" s="280" t="s">
        <v>368</v>
      </c>
      <c r="H4" s="280" t="s">
        <v>367</v>
      </c>
      <c r="I4" s="280" t="s">
        <v>369</v>
      </c>
      <c r="J4" s="280"/>
      <c r="K4" s="280"/>
      <c r="L4" s="280"/>
      <c r="M4" s="280"/>
      <c r="N4" s="280"/>
      <c r="O4" s="280" t="s">
        <v>370</v>
      </c>
      <c r="P4" s="307" t="s">
        <v>367</v>
      </c>
      <c r="Q4" s="282" t="s">
        <v>371</v>
      </c>
      <c r="R4" s="282"/>
      <c r="S4" s="282"/>
      <c r="T4" s="280" t="s">
        <v>372</v>
      </c>
      <c r="U4" s="307" t="s">
        <v>373</v>
      </c>
      <c r="V4" s="120"/>
    </row>
    <row r="5" spans="2:22" ht="20" customHeight="1">
      <c r="B5" s="120"/>
      <c r="C5" s="306"/>
      <c r="D5" s="315"/>
      <c r="E5" s="306"/>
      <c r="F5" s="306"/>
      <c r="G5" s="306"/>
      <c r="H5" s="306"/>
      <c r="I5" s="310" t="s">
        <v>374</v>
      </c>
      <c r="J5" s="310"/>
      <c r="K5" s="311" t="s">
        <v>375</v>
      </c>
      <c r="L5" s="311"/>
      <c r="M5" s="311" t="s">
        <v>376</v>
      </c>
      <c r="N5" s="311"/>
      <c r="O5" s="306"/>
      <c r="P5" s="308"/>
      <c r="Q5" s="310" t="s">
        <v>377</v>
      </c>
      <c r="R5" s="311" t="s">
        <v>375</v>
      </c>
      <c r="S5" s="311" t="s">
        <v>376</v>
      </c>
      <c r="T5" s="306"/>
      <c r="U5" s="308"/>
      <c r="V5" s="120"/>
    </row>
    <row r="6" spans="2:22" ht="20" customHeight="1">
      <c r="B6" s="120"/>
      <c r="C6" s="281"/>
      <c r="D6" s="316"/>
      <c r="E6" s="281"/>
      <c r="F6" s="281"/>
      <c r="G6" s="281"/>
      <c r="H6" s="281"/>
      <c r="I6" s="122" t="s">
        <v>378</v>
      </c>
      <c r="J6" s="122" t="s">
        <v>379</v>
      </c>
      <c r="K6" s="122" t="s">
        <v>380</v>
      </c>
      <c r="L6" s="122" t="s">
        <v>379</v>
      </c>
      <c r="M6" s="122" t="s">
        <v>380</v>
      </c>
      <c r="N6" s="122" t="s">
        <v>379</v>
      </c>
      <c r="O6" s="281"/>
      <c r="P6" s="309"/>
      <c r="Q6" s="312"/>
      <c r="R6" s="313"/>
      <c r="S6" s="313"/>
      <c r="T6" s="281"/>
      <c r="U6" s="309"/>
      <c r="V6" s="120"/>
    </row>
    <row r="7" spans="2:22">
      <c r="B7" s="120"/>
      <c r="C7" s="78" t="s">
        <v>198</v>
      </c>
      <c r="D7" s="123">
        <v>3</v>
      </c>
      <c r="E7" s="124">
        <v>9.4346709600000001</v>
      </c>
      <c r="F7" s="124">
        <v>6.2303905388307601E-2</v>
      </c>
      <c r="G7" s="124">
        <v>-3.1007091400000002</v>
      </c>
      <c r="H7" s="124">
        <v>6.0952586629262402E-2</v>
      </c>
      <c r="I7" s="125">
        <v>11.9858830280739</v>
      </c>
      <c r="J7" s="125">
        <v>6.96081462076818</v>
      </c>
      <c r="K7" s="125">
        <v>14.2595813054748</v>
      </c>
      <c r="L7" s="125">
        <v>9.24611339958442</v>
      </c>
      <c r="M7" s="125">
        <v>14.477841432106199</v>
      </c>
      <c r="N7" s="125">
        <v>9.4654870982904402</v>
      </c>
      <c r="O7" s="126">
        <v>0.63907333333333305</v>
      </c>
      <c r="P7" s="126">
        <v>9.26004475729688E-3</v>
      </c>
      <c r="Q7" s="127">
        <v>-6.2940904479897905E-2</v>
      </c>
      <c r="R7" s="127">
        <v>-2.3739272518501501E-2</v>
      </c>
      <c r="S7" s="127">
        <v>-2.0045911175378399E-2</v>
      </c>
      <c r="T7" s="128">
        <v>15.645280199533</v>
      </c>
      <c r="U7" s="128">
        <v>2.6629322304976499</v>
      </c>
      <c r="V7" s="120"/>
    </row>
    <row r="8" spans="2:22">
      <c r="B8" s="120"/>
      <c r="C8" s="78" t="s">
        <v>204</v>
      </c>
      <c r="D8" s="123">
        <v>4</v>
      </c>
      <c r="E8" s="124">
        <v>8.5223213900000001</v>
      </c>
      <c r="F8" s="124">
        <v>2.9035747753895599E-2</v>
      </c>
      <c r="G8" s="124">
        <v>-3.8240842599999998</v>
      </c>
      <c r="H8" s="124">
        <v>8.02219560383029E-2</v>
      </c>
      <c r="I8" s="129">
        <v>11.2625079080739</v>
      </c>
      <c r="J8" s="129">
        <v>6.23743950076818</v>
      </c>
      <c r="K8" s="129">
        <v>13.094863345498799</v>
      </c>
      <c r="L8" s="129">
        <v>8.0791436904249405</v>
      </c>
      <c r="M8" s="129">
        <v>13.5362061854748</v>
      </c>
      <c r="N8" s="129">
        <v>8.52273827958442</v>
      </c>
      <c r="O8" s="126">
        <v>0.62454750000000003</v>
      </c>
      <c r="P8" s="126">
        <v>1.1061983227101099E-2</v>
      </c>
      <c r="Q8" s="127">
        <v>-7.7466737813231198E-2</v>
      </c>
      <c r="R8" s="127">
        <v>-4.5770832976626E-2</v>
      </c>
      <c r="S8" s="127">
        <v>-3.8265105851834902E-2</v>
      </c>
      <c r="T8" s="128">
        <v>20.074839463754</v>
      </c>
      <c r="U8" s="128">
        <v>3.4501005482201799</v>
      </c>
      <c r="V8" s="120"/>
    </row>
    <row r="9" spans="2:22">
      <c r="B9" s="120"/>
      <c r="C9" s="78" t="s">
        <v>90</v>
      </c>
      <c r="D9" s="123">
        <v>4</v>
      </c>
      <c r="E9" s="124">
        <v>9.9960214500000006</v>
      </c>
      <c r="F9" s="124">
        <v>2.4817892977631699E-2</v>
      </c>
      <c r="G9" s="124">
        <v>-4.1687283050000001</v>
      </c>
      <c r="H9" s="124">
        <v>5.0713693244405098E-2</v>
      </c>
      <c r="I9" s="129">
        <v>10.917863863073901</v>
      </c>
      <c r="J9" s="129">
        <v>5.8927954557681801</v>
      </c>
      <c r="K9" s="129">
        <v>12.7502193004988</v>
      </c>
      <c r="L9" s="129">
        <v>7.7344996454249397</v>
      </c>
      <c r="M9" s="129">
        <v>13.191562140474799</v>
      </c>
      <c r="N9" s="129">
        <v>8.1780942345844299</v>
      </c>
      <c r="O9" s="126">
        <v>0.63213249999999999</v>
      </c>
      <c r="P9" s="126">
        <v>8.0194340000000006E-3</v>
      </c>
      <c r="Q9" s="127">
        <v>-6.9881737813231301E-2</v>
      </c>
      <c r="R9" s="127">
        <v>-3.8185832976625998E-2</v>
      </c>
      <c r="S9" s="127">
        <v>-3.06801058518349E-2</v>
      </c>
      <c r="T9" s="128">
        <v>17.687690767248402</v>
      </c>
      <c r="U9" s="128">
        <v>2.3792031776896998</v>
      </c>
      <c r="V9" s="120"/>
    </row>
    <row r="10" spans="2:22">
      <c r="B10" s="120"/>
      <c r="C10" s="78" t="s">
        <v>92</v>
      </c>
      <c r="D10" s="123">
        <v>3</v>
      </c>
      <c r="E10" s="124">
        <v>10.3643916266667</v>
      </c>
      <c r="F10" s="124">
        <v>4.19403051981228E-2</v>
      </c>
      <c r="G10" s="124">
        <v>-5.1711878999999996</v>
      </c>
      <c r="H10" s="124">
        <v>5.3437149899725499E-2</v>
      </c>
      <c r="I10" s="129">
        <v>9.9154042680739405</v>
      </c>
      <c r="J10" s="129">
        <v>4.8903358607681797</v>
      </c>
      <c r="K10" s="129">
        <v>11.747759705498799</v>
      </c>
      <c r="L10" s="129">
        <v>6.7320400504249402</v>
      </c>
      <c r="M10" s="129">
        <v>12.1891025454748</v>
      </c>
      <c r="N10" s="129">
        <v>7.1756346395844197</v>
      </c>
      <c r="O10" s="126">
        <v>0.64615333333333302</v>
      </c>
      <c r="P10" s="126">
        <v>9.26004475729688E-3</v>
      </c>
      <c r="Q10" s="127">
        <v>-5.5860904479897902E-2</v>
      </c>
      <c r="R10" s="127">
        <v>-2.41649996432927E-2</v>
      </c>
      <c r="S10" s="127">
        <v>-1.6659272518501599E-2</v>
      </c>
      <c r="T10" s="128">
        <v>13.59765587459</v>
      </c>
      <c r="U10" s="128">
        <v>2.5835068135138499</v>
      </c>
      <c r="V10" s="120"/>
    </row>
    <row r="11" spans="2:22">
      <c r="B11" s="120"/>
      <c r="C11" s="78" t="s">
        <v>93</v>
      </c>
      <c r="D11" s="123">
        <v>5</v>
      </c>
      <c r="E11" s="124">
        <v>9.2483893599999991</v>
      </c>
      <c r="F11" s="124">
        <v>3.8316083330567997E-2</v>
      </c>
      <c r="G11" s="124">
        <v>-6.3521481</v>
      </c>
      <c r="H11" s="124">
        <v>7.4216030034567296E-2</v>
      </c>
      <c r="I11" s="129">
        <v>8.7344440680739392</v>
      </c>
      <c r="J11" s="129">
        <v>3.7093756607681798</v>
      </c>
      <c r="K11" s="129">
        <v>10.5667995054988</v>
      </c>
      <c r="L11" s="129">
        <v>5.5510798504249399</v>
      </c>
      <c r="M11" s="129">
        <v>11.0081423454748</v>
      </c>
      <c r="N11" s="129">
        <v>5.9946744395844203</v>
      </c>
      <c r="O11" s="126">
        <v>0.63224999999999998</v>
      </c>
      <c r="P11" s="126">
        <v>7.1727998260292204E-3</v>
      </c>
      <c r="Q11" s="127">
        <v>-6.9764237813231197E-2</v>
      </c>
      <c r="R11" s="127">
        <v>-3.8068332976625999E-2</v>
      </c>
      <c r="S11" s="127">
        <v>-3.0562605851834901E-2</v>
      </c>
      <c r="T11" s="128">
        <v>17.668635747993498</v>
      </c>
      <c r="U11" s="128">
        <v>2.1500774101173898</v>
      </c>
      <c r="V11" s="120"/>
    </row>
    <row r="12" spans="2:22">
      <c r="B12" s="120"/>
      <c r="C12" s="78" t="s">
        <v>89</v>
      </c>
      <c r="D12" s="123">
        <v>7</v>
      </c>
      <c r="E12" s="124">
        <v>9.1429478999999994</v>
      </c>
      <c r="F12" s="124">
        <v>5.1070817116545597E-2</v>
      </c>
      <c r="G12" s="124">
        <v>-9.1584495833333399</v>
      </c>
      <c r="H12" s="124">
        <v>2.87831473381122E-2</v>
      </c>
      <c r="I12" s="129">
        <v>5.9281425847406002</v>
      </c>
      <c r="J12" s="129">
        <v>0.90307417743484697</v>
      </c>
      <c r="K12" s="129">
        <v>8.2018408621414505</v>
      </c>
      <c r="L12" s="129">
        <v>3.1883729562510901</v>
      </c>
      <c r="M12" s="129">
        <v>8.6367769151618106</v>
      </c>
      <c r="N12" s="129">
        <v>3.6255280707664399</v>
      </c>
      <c r="O12" s="126">
        <v>0.68031333333333299</v>
      </c>
      <c r="P12" s="126">
        <v>1.09439157119886E-2</v>
      </c>
      <c r="Q12" s="127">
        <v>-2.1700904479897899E-2</v>
      </c>
      <c r="R12" s="127">
        <v>1.7500727481498401E-2</v>
      </c>
      <c r="S12" s="127">
        <v>2.4848525037917599E-2</v>
      </c>
      <c r="T12" s="128">
        <v>4.6244783055531</v>
      </c>
      <c r="U12" s="128">
        <v>2.9867619379386299</v>
      </c>
      <c r="V12" s="120"/>
    </row>
    <row r="13" spans="2:22">
      <c r="B13" s="120"/>
      <c r="C13" s="78" t="s">
        <v>87</v>
      </c>
      <c r="D13" s="123">
        <v>5</v>
      </c>
      <c r="E13" s="124">
        <v>6.8768170499999997</v>
      </c>
      <c r="F13" s="124">
        <v>4.03680535620543E-2</v>
      </c>
      <c r="G13" s="124">
        <v>-4.5637629449999997</v>
      </c>
      <c r="H13" s="124">
        <v>5.7529389272780701E-2</v>
      </c>
      <c r="I13" s="129">
        <v>7.5077881786904799</v>
      </c>
      <c r="J13" s="129">
        <v>5.4977608157681797</v>
      </c>
      <c r="K13" s="129">
        <v>10.2247142468579</v>
      </c>
      <c r="L13" s="129">
        <v>8.2202147090997695</v>
      </c>
      <c r="M13" s="129">
        <v>10.6546942209841</v>
      </c>
      <c r="N13" s="129">
        <v>8.6510695153197101</v>
      </c>
      <c r="O13" s="126">
        <v>0.65810749999999996</v>
      </c>
      <c r="P13" s="126">
        <v>8.0194340000000006E-3</v>
      </c>
      <c r="Q13" s="127">
        <v>-4.3906737813231199E-2</v>
      </c>
      <c r="R13" s="127">
        <v>2.6426917045842498E-3</v>
      </c>
      <c r="S13" s="127">
        <v>9.8369595207623006E-3</v>
      </c>
      <c r="T13" s="128">
        <v>10.300882118291501</v>
      </c>
      <c r="U13" s="128">
        <v>2.1892945606054601</v>
      </c>
      <c r="V13" s="120"/>
    </row>
    <row r="14" spans="2:22">
      <c r="B14" s="120"/>
      <c r="C14" s="78" t="s">
        <v>85</v>
      </c>
      <c r="D14" s="123">
        <v>6</v>
      </c>
      <c r="E14" s="124">
        <v>0.87375581599999996</v>
      </c>
      <c r="F14" s="124">
        <v>3.4907436900970298E-2</v>
      </c>
      <c r="G14" s="124">
        <v>-11.587975104</v>
      </c>
      <c r="H14" s="124">
        <v>0.114387637881563</v>
      </c>
      <c r="I14" s="129">
        <v>-0.52143766177066897</v>
      </c>
      <c r="J14" s="129">
        <v>-2.5314650246929702</v>
      </c>
      <c r="K14" s="129">
        <v>2.8415605414004999</v>
      </c>
      <c r="L14" s="129">
        <v>0.838368540679717</v>
      </c>
      <c r="M14" s="129">
        <v>3.2627890762174201</v>
      </c>
      <c r="N14" s="129">
        <v>1.2604532310552401</v>
      </c>
      <c r="O14" s="126">
        <v>0.66708800000000001</v>
      </c>
      <c r="P14" s="126">
        <v>7.1727998260292204E-3</v>
      </c>
      <c r="Q14" s="127">
        <v>-3.4926237813231301E-2</v>
      </c>
      <c r="R14" s="127">
        <v>2.2358352942595999E-2</v>
      </c>
      <c r="S14" s="127">
        <v>2.93302446981497E-2</v>
      </c>
      <c r="T14" s="128">
        <v>7.9263682005302298</v>
      </c>
      <c r="U14" s="128">
        <v>1.9599983301928099</v>
      </c>
      <c r="V14" s="120"/>
    </row>
    <row r="15" spans="2:22">
      <c r="B15" s="120"/>
      <c r="C15" s="78" t="s">
        <v>208</v>
      </c>
      <c r="D15" s="123">
        <v>5</v>
      </c>
      <c r="E15" s="124">
        <v>2.9163133120000002</v>
      </c>
      <c r="F15" s="124">
        <v>0.13759333345317501</v>
      </c>
      <c r="G15" s="124">
        <v>-5.7897860999999997</v>
      </c>
      <c r="H15" s="124">
        <v>0.18267733581123799</v>
      </c>
      <c r="I15" s="129">
        <v>4.2717376607681796</v>
      </c>
      <c r="J15" s="129">
        <v>1.25669661638473</v>
      </c>
      <c r="K15" s="129">
        <v>8.0598101576364503</v>
      </c>
      <c r="L15" s="129">
        <v>5.0563063898931802</v>
      </c>
      <c r="M15" s="129">
        <v>8.0598101576364503</v>
      </c>
      <c r="N15" s="129">
        <v>5.0563063898931802</v>
      </c>
      <c r="O15" s="126">
        <v>0.64632000000000001</v>
      </c>
      <c r="P15" s="126">
        <v>1.05456735204538E-2</v>
      </c>
      <c r="Q15" s="127">
        <v>-5.5694237813231302E-2</v>
      </c>
      <c r="R15" s="127">
        <v>8.5622446981496805E-3</v>
      </c>
      <c r="S15" s="127">
        <v>8.5622446981496805E-3</v>
      </c>
      <c r="T15" s="128">
        <v>13.734049312888301</v>
      </c>
      <c r="U15" s="128">
        <v>3.1186330297245002</v>
      </c>
      <c r="V15" s="120"/>
    </row>
    <row r="16" spans="2:22">
      <c r="B16" s="120"/>
      <c r="C16" s="78" t="s">
        <v>210</v>
      </c>
      <c r="D16" s="123">
        <v>4</v>
      </c>
      <c r="E16" s="124">
        <v>-2.0810312500000001</v>
      </c>
      <c r="F16" s="124">
        <v>0.04</v>
      </c>
      <c r="G16" s="124">
        <v>-10.663684922469001</v>
      </c>
      <c r="H16" s="124">
        <v>3.9588851714884202E-2</v>
      </c>
      <c r="I16" s="129">
        <v>1.40786620122146</v>
      </c>
      <c r="J16" s="129">
        <v>-6.6322432504678597</v>
      </c>
      <c r="K16" s="129">
        <v>4.97859961342483</v>
      </c>
      <c r="L16" s="129">
        <v>-3.0324499529158899</v>
      </c>
      <c r="M16" s="129">
        <v>5.3964054594520796</v>
      </c>
      <c r="N16" s="129">
        <v>-2.6112438558528099</v>
      </c>
      <c r="O16" s="126">
        <v>0.68346728528647804</v>
      </c>
      <c r="P16" s="126">
        <v>1.3935916052961499E-2</v>
      </c>
      <c r="Q16" s="127">
        <v>-9.5823910841658103E-2</v>
      </c>
      <c r="R16" s="127">
        <v>-9.5243895421065206E-3</v>
      </c>
      <c r="S16" s="127">
        <v>2.71017714478045E-4</v>
      </c>
      <c r="T16" s="128">
        <v>17.071686704388799</v>
      </c>
      <c r="U16" s="128">
        <v>2.9590131143522198</v>
      </c>
      <c r="V16" s="120"/>
    </row>
    <row r="17" spans="2:22">
      <c r="B17" s="120"/>
      <c r="C17" s="78" t="s">
        <v>215</v>
      </c>
      <c r="D17" s="123">
        <v>2</v>
      </c>
      <c r="E17" s="124">
        <v>-5.3732499999999996</v>
      </c>
      <c r="F17" s="124">
        <v>0.04</v>
      </c>
      <c r="G17" s="124">
        <v>-11.828054257246</v>
      </c>
      <c r="H17" s="124">
        <v>5.4422427267823502E-2</v>
      </c>
      <c r="I17" s="129">
        <v>0.24349686644448801</v>
      </c>
      <c r="J17" s="129">
        <v>-7.79661258524483</v>
      </c>
      <c r="K17" s="129">
        <v>3.60307738851473</v>
      </c>
      <c r="L17" s="129">
        <v>-4.4096906143681904</v>
      </c>
      <c r="M17" s="129">
        <v>4.2320361246751101</v>
      </c>
      <c r="N17" s="129">
        <v>-3.7756131906297798</v>
      </c>
      <c r="O17" s="126">
        <v>0.68306391877258898</v>
      </c>
      <c r="P17" s="126">
        <v>2.1476936133329801E-2</v>
      </c>
      <c r="Q17" s="127">
        <v>-9.6227277355547397E-2</v>
      </c>
      <c r="R17" s="127">
        <v>-1.4902390718977299E-2</v>
      </c>
      <c r="S17" s="127">
        <v>-1.3234879941126401E-4</v>
      </c>
      <c r="T17" s="128">
        <v>17.128920556832401</v>
      </c>
      <c r="U17" s="128">
        <v>4.4347012745079697</v>
      </c>
      <c r="V17" s="120"/>
    </row>
    <row r="18" spans="2:22">
      <c r="B18" s="120"/>
      <c r="C18" s="78" t="s">
        <v>216</v>
      </c>
      <c r="D18" s="123">
        <v>4</v>
      </c>
      <c r="E18" s="124">
        <v>-4.6710000000000003</v>
      </c>
      <c r="F18" s="124">
        <v>0.04</v>
      </c>
      <c r="G18" s="124">
        <v>-12.839108698852501</v>
      </c>
      <c r="H18" s="124">
        <v>1.5387504305860999E-2</v>
      </c>
      <c r="I18" s="129">
        <v>-0.76755757516198397</v>
      </c>
      <c r="J18" s="129">
        <v>-8.8076670268513002</v>
      </c>
      <c r="K18" s="129">
        <v>2.5920229469082599</v>
      </c>
      <c r="L18" s="129">
        <v>-5.4207450559746597</v>
      </c>
      <c r="M18" s="129">
        <v>3.01282340394605</v>
      </c>
      <c r="N18" s="129">
        <v>-4.9965199767025501</v>
      </c>
      <c r="O18" s="126">
        <v>0.70755614085263097</v>
      </c>
      <c r="P18" s="126">
        <v>8.0194340000000006E-3</v>
      </c>
      <c r="Q18" s="127">
        <v>-7.1735055275505E-2</v>
      </c>
      <c r="R18" s="127">
        <v>9.5898313610650893E-3</v>
      </c>
      <c r="S18" s="127">
        <v>1.9487576970867799E-2</v>
      </c>
      <c r="T18" s="128">
        <v>12.140108325617</v>
      </c>
      <c r="U18" s="128">
        <v>1.5980335966775201</v>
      </c>
      <c r="V18" s="120"/>
    </row>
    <row r="19" spans="2:22">
      <c r="B19" s="120"/>
      <c r="C19" s="304" t="s">
        <v>381</v>
      </c>
      <c r="D19" s="304"/>
      <c r="E19" s="304"/>
      <c r="F19" s="304"/>
      <c r="G19" s="304"/>
      <c r="H19" s="304"/>
      <c r="I19" s="304"/>
      <c r="J19" s="304"/>
      <c r="K19" s="304"/>
      <c r="L19" s="304"/>
      <c r="M19" s="304"/>
      <c r="N19" s="304"/>
      <c r="O19" s="304"/>
      <c r="P19" s="304"/>
      <c r="Q19" s="304"/>
      <c r="R19" s="304"/>
      <c r="S19" s="304"/>
      <c r="T19" s="304"/>
      <c r="U19" s="304"/>
      <c r="V19" s="120"/>
    </row>
    <row r="20" spans="2:22">
      <c r="B20" s="120"/>
      <c r="C20" s="305" t="s">
        <v>382</v>
      </c>
      <c r="D20" s="305"/>
      <c r="E20" s="305"/>
      <c r="F20" s="305"/>
      <c r="G20" s="305"/>
      <c r="H20" s="305"/>
      <c r="I20" s="305"/>
      <c r="J20" s="305"/>
      <c r="K20" s="305"/>
      <c r="L20" s="305"/>
      <c r="M20" s="305"/>
      <c r="N20" s="305"/>
      <c r="O20" s="305"/>
      <c r="P20" s="305"/>
      <c r="Q20" s="305"/>
      <c r="R20" s="305"/>
      <c r="S20" s="305"/>
      <c r="T20" s="305"/>
      <c r="U20" s="305"/>
      <c r="V20" s="120"/>
    </row>
    <row r="21" spans="2:22">
      <c r="B21" s="120"/>
      <c r="C21" s="78"/>
      <c r="D21" s="123"/>
      <c r="E21" s="124"/>
      <c r="F21" s="124"/>
      <c r="G21" s="124"/>
      <c r="H21" s="124"/>
      <c r="I21" s="129"/>
      <c r="J21" s="129"/>
      <c r="K21" s="129"/>
      <c r="L21" s="129"/>
      <c r="M21" s="129"/>
      <c r="N21" s="129"/>
      <c r="O21" s="126"/>
      <c r="P21" s="126"/>
      <c r="Q21" s="127"/>
      <c r="R21" s="127"/>
      <c r="S21" s="127"/>
      <c r="T21" s="128"/>
      <c r="U21" s="128"/>
      <c r="V21" s="120"/>
    </row>
    <row r="22" spans="2:22">
      <c r="B22" s="120"/>
      <c r="C22" s="78"/>
      <c r="D22" s="123"/>
      <c r="E22" s="124"/>
      <c r="F22" s="124"/>
      <c r="G22" s="124"/>
      <c r="H22" s="124"/>
      <c r="I22" s="129"/>
      <c r="J22" s="129"/>
      <c r="K22" s="129"/>
      <c r="L22" s="129"/>
      <c r="M22" s="129"/>
      <c r="N22" s="129"/>
      <c r="O22" s="126"/>
      <c r="P22" s="126"/>
      <c r="Q22" s="127"/>
      <c r="R22" s="127"/>
      <c r="S22" s="127"/>
      <c r="T22" s="128"/>
      <c r="U22" s="128"/>
      <c r="V22" s="120"/>
    </row>
    <row r="23" spans="2:22">
      <c r="B23" s="120"/>
      <c r="C23" s="305" t="s">
        <v>390</v>
      </c>
      <c r="D23" s="305"/>
      <c r="E23" s="305"/>
      <c r="F23" s="305"/>
      <c r="G23" s="305"/>
      <c r="H23" s="305"/>
      <c r="I23" s="305"/>
      <c r="J23" s="305"/>
      <c r="K23" s="305"/>
      <c r="L23" s="305"/>
      <c r="M23" s="305"/>
      <c r="N23" s="305"/>
      <c r="O23" s="305"/>
      <c r="P23" s="305"/>
      <c r="Q23" s="305"/>
      <c r="R23" s="305"/>
      <c r="S23" s="305"/>
      <c r="T23" s="305"/>
      <c r="U23" s="305"/>
      <c r="V23" s="120"/>
    </row>
    <row r="24" spans="2:22" ht="20" customHeight="1">
      <c r="B24" s="120"/>
      <c r="C24" s="280" t="s">
        <v>186</v>
      </c>
      <c r="D24" s="314" t="s">
        <v>26</v>
      </c>
      <c r="E24" s="280" t="s">
        <v>366</v>
      </c>
      <c r="F24" s="280" t="s">
        <v>367</v>
      </c>
      <c r="G24" s="280" t="s">
        <v>368</v>
      </c>
      <c r="H24" s="280" t="s">
        <v>367</v>
      </c>
      <c r="I24" s="280" t="s">
        <v>369</v>
      </c>
      <c r="J24" s="280"/>
      <c r="K24" s="280"/>
      <c r="L24" s="280"/>
      <c r="M24" s="280"/>
      <c r="N24" s="280"/>
      <c r="O24" s="280" t="s">
        <v>370</v>
      </c>
      <c r="P24" s="307" t="s">
        <v>367</v>
      </c>
      <c r="Q24" s="282" t="s">
        <v>371</v>
      </c>
      <c r="R24" s="282"/>
      <c r="S24" s="282"/>
      <c r="T24" s="280" t="s">
        <v>372</v>
      </c>
      <c r="U24" s="307" t="s">
        <v>373</v>
      </c>
      <c r="V24" s="120"/>
    </row>
    <row r="25" spans="2:22" ht="20" customHeight="1">
      <c r="B25" s="120"/>
      <c r="C25" s="306"/>
      <c r="D25" s="315"/>
      <c r="E25" s="306"/>
      <c r="F25" s="306"/>
      <c r="G25" s="306"/>
      <c r="H25" s="306"/>
      <c r="I25" s="310" t="s">
        <v>374</v>
      </c>
      <c r="J25" s="310"/>
      <c r="K25" s="311" t="s">
        <v>375</v>
      </c>
      <c r="L25" s="311"/>
      <c r="M25" s="311" t="s">
        <v>376</v>
      </c>
      <c r="N25" s="311"/>
      <c r="O25" s="306"/>
      <c r="P25" s="308"/>
      <c r="Q25" s="310" t="s">
        <v>377</v>
      </c>
      <c r="R25" s="311" t="s">
        <v>375</v>
      </c>
      <c r="S25" s="311" t="s">
        <v>376</v>
      </c>
      <c r="T25" s="306"/>
      <c r="U25" s="308"/>
      <c r="V25" s="120"/>
    </row>
    <row r="26" spans="2:22" ht="20" customHeight="1">
      <c r="B26" s="120"/>
      <c r="C26" s="281"/>
      <c r="D26" s="316"/>
      <c r="E26" s="281"/>
      <c r="F26" s="281"/>
      <c r="G26" s="281"/>
      <c r="H26" s="281"/>
      <c r="I26" s="122" t="s">
        <v>378</v>
      </c>
      <c r="J26" s="122" t="s">
        <v>379</v>
      </c>
      <c r="K26" s="122" t="s">
        <v>380</v>
      </c>
      <c r="L26" s="122" t="s">
        <v>379</v>
      </c>
      <c r="M26" s="122" t="s">
        <v>380</v>
      </c>
      <c r="N26" s="122" t="s">
        <v>379</v>
      </c>
      <c r="O26" s="281"/>
      <c r="P26" s="309"/>
      <c r="Q26" s="312"/>
      <c r="R26" s="313"/>
      <c r="S26" s="313"/>
      <c r="T26" s="281"/>
      <c r="U26" s="309"/>
      <c r="V26" s="120"/>
    </row>
    <row r="27" spans="2:22">
      <c r="B27" s="120"/>
      <c r="C27" s="78" t="s">
        <v>383</v>
      </c>
      <c r="D27" s="123">
        <v>3</v>
      </c>
      <c r="E27" s="124">
        <v>6.8564999999999996</v>
      </c>
      <c r="F27" s="124">
        <v>9.6729795478608105E-2</v>
      </c>
      <c r="G27" s="124">
        <v>-14.4065333333333</v>
      </c>
      <c r="H27" s="124">
        <v>0.15234759962372599</v>
      </c>
      <c r="I27" s="129">
        <v>13.7452366937354</v>
      </c>
      <c r="J27" s="129">
        <v>9.7251819678909595</v>
      </c>
      <c r="K27" s="129">
        <v>13.7452366937354</v>
      </c>
      <c r="L27" s="129">
        <v>9.7251819678909595</v>
      </c>
      <c r="M27" s="129">
        <v>14.435973207227301</v>
      </c>
      <c r="N27" s="129">
        <v>10.4187757161852</v>
      </c>
      <c r="O27" s="126">
        <v>0.63829666666666696</v>
      </c>
      <c r="P27" s="126">
        <v>9.26004475729688E-3</v>
      </c>
      <c r="Q27" s="127">
        <v>-6.3717571146564594E-2</v>
      </c>
      <c r="R27" s="127">
        <v>-6.3717571146564594E-2</v>
      </c>
      <c r="S27" s="127">
        <v>-5.1507251134236202E-2</v>
      </c>
      <c r="T27" s="128">
        <v>15.8695665325495</v>
      </c>
      <c r="U27" s="128">
        <v>2.6688115800076799</v>
      </c>
      <c r="V27" s="120"/>
    </row>
    <row r="28" spans="2:22">
      <c r="B28" s="120"/>
      <c r="C28" s="78" t="s">
        <v>384</v>
      </c>
      <c r="D28" s="123">
        <v>3</v>
      </c>
      <c r="E28" s="124">
        <v>8.36086666666667</v>
      </c>
      <c r="F28" s="124">
        <v>7.7459717129471597E-2</v>
      </c>
      <c r="G28" s="124">
        <v>-17.812633333333299</v>
      </c>
      <c r="H28" s="124">
        <v>0.13509266367119199</v>
      </c>
      <c r="I28" s="129">
        <v>10.3391366937354</v>
      </c>
      <c r="J28" s="129">
        <v>6.31908196789096</v>
      </c>
      <c r="K28" s="129">
        <v>10.571122820660801</v>
      </c>
      <c r="L28" s="129">
        <v>6.5520277065098798</v>
      </c>
      <c r="M28" s="129">
        <v>11.2566764881882</v>
      </c>
      <c r="N28" s="129">
        <v>7.2404171699730604</v>
      </c>
      <c r="O28" s="126">
        <v>0.63229999999999997</v>
      </c>
      <c r="P28" s="126">
        <v>9.26004475729688E-3</v>
      </c>
      <c r="Q28" s="127">
        <v>-6.9714237813231203E-2</v>
      </c>
      <c r="R28" s="127">
        <v>-6.5599402429986201E-2</v>
      </c>
      <c r="S28" s="127">
        <v>-5.3521975909738402E-2</v>
      </c>
      <c r="T28" s="128">
        <v>17.657079197723</v>
      </c>
      <c r="U28" s="128">
        <v>2.7529874813078901</v>
      </c>
      <c r="V28" s="120"/>
    </row>
    <row r="29" spans="2:22">
      <c r="B29" s="120"/>
      <c r="C29" s="78" t="s">
        <v>385</v>
      </c>
      <c r="D29" s="123">
        <v>3</v>
      </c>
      <c r="E29" s="124">
        <v>8.8970666666666691</v>
      </c>
      <c r="F29" s="124">
        <v>8.85552997347481E-2</v>
      </c>
      <c r="G29" s="124">
        <v>-17.8703</v>
      </c>
      <c r="H29" s="124">
        <v>0.19792951607411499</v>
      </c>
      <c r="I29" s="129">
        <v>10.281470027068799</v>
      </c>
      <c r="J29" s="129">
        <v>6.2614153012242904</v>
      </c>
      <c r="K29" s="129">
        <v>10.513456153994101</v>
      </c>
      <c r="L29" s="129">
        <v>6.4943610398432101</v>
      </c>
      <c r="M29" s="129">
        <v>11.1990098215215</v>
      </c>
      <c r="N29" s="129">
        <v>7.1827505033063996</v>
      </c>
      <c r="O29" s="126">
        <v>0.64926666666666699</v>
      </c>
      <c r="P29" s="126">
        <v>9.26004475729688E-3</v>
      </c>
      <c r="Q29" s="127">
        <v>-5.2747571146564601E-2</v>
      </c>
      <c r="R29" s="127">
        <v>-4.8632735763319501E-2</v>
      </c>
      <c r="S29" s="127">
        <v>-3.6555309243071703E-2</v>
      </c>
      <c r="T29" s="128">
        <v>12.735067353844</v>
      </c>
      <c r="U29" s="128">
        <v>2.5736435729090199</v>
      </c>
      <c r="V29" s="120"/>
    </row>
    <row r="30" spans="2:22">
      <c r="B30" s="120"/>
      <c r="C30" s="78" t="s">
        <v>386</v>
      </c>
      <c r="D30" s="123">
        <v>3</v>
      </c>
      <c r="E30" s="124">
        <v>9.3209333333333309</v>
      </c>
      <c r="F30" s="124">
        <v>4.2295087710565803E-2</v>
      </c>
      <c r="G30" s="124">
        <v>-20.343633333333301</v>
      </c>
      <c r="H30" s="124">
        <v>0.17410320055772799</v>
      </c>
      <c r="I30" s="129">
        <v>7.8081366937354497</v>
      </c>
      <c r="J30" s="129">
        <v>3.7880819678909599</v>
      </c>
      <c r="K30" s="129">
        <v>8.0401228206607804</v>
      </c>
      <c r="L30" s="129">
        <v>4.0210277065098801</v>
      </c>
      <c r="M30" s="129">
        <v>8.7256764881881992</v>
      </c>
      <c r="N30" s="129">
        <v>4.7094171699730598</v>
      </c>
      <c r="O30" s="126">
        <v>0.64873666666666696</v>
      </c>
      <c r="P30" s="126">
        <v>9.26004475729688E-3</v>
      </c>
      <c r="Q30" s="127">
        <v>-5.3277571146564603E-2</v>
      </c>
      <c r="R30" s="127">
        <v>-4.9162735763319497E-2</v>
      </c>
      <c r="S30" s="127">
        <v>-3.7085309243071699E-2</v>
      </c>
      <c r="T30" s="128">
        <v>12.8885526844625</v>
      </c>
      <c r="U30" s="128">
        <v>2.58250685079111</v>
      </c>
      <c r="V30" s="120"/>
    </row>
    <row r="31" spans="2:22">
      <c r="B31" s="120"/>
      <c r="C31" s="78" t="s">
        <v>249</v>
      </c>
      <c r="D31" s="123">
        <v>3</v>
      </c>
      <c r="E31" s="124">
        <v>-0.42491333333333298</v>
      </c>
      <c r="F31" s="124">
        <v>1.3128017536720601E-2</v>
      </c>
      <c r="G31" s="124">
        <v>-7.5117333333333303</v>
      </c>
      <c r="H31" s="124">
        <v>9.9788197921620206E-2</v>
      </c>
      <c r="I31" s="129">
        <v>1.5447767459737001</v>
      </c>
      <c r="J31" s="129">
        <v>-4.4853053427930902</v>
      </c>
      <c r="K31" s="129">
        <v>2.4803447266668202</v>
      </c>
      <c r="L31" s="129">
        <v>-3.5440442506555399</v>
      </c>
      <c r="M31" s="129">
        <v>2.9377162952567302</v>
      </c>
      <c r="N31" s="129">
        <v>-3.08388948793647</v>
      </c>
      <c r="O31" s="126">
        <v>0.64849333333333303</v>
      </c>
      <c r="P31" s="126">
        <v>9.26004475729688E-3</v>
      </c>
      <c r="Q31" s="127">
        <v>-5.35209044798979E-2</v>
      </c>
      <c r="R31" s="127">
        <v>-3.7328642576405002E-2</v>
      </c>
      <c r="S31" s="127">
        <v>-2.9493214913120201E-2</v>
      </c>
      <c r="T31" s="128">
        <v>12.937987916322999</v>
      </c>
      <c r="U31" s="128">
        <v>2.5654690525035999</v>
      </c>
      <c r="V31" s="120"/>
    </row>
    <row r="32" spans="2:22">
      <c r="B32" s="120"/>
      <c r="C32" s="78" t="s">
        <v>254</v>
      </c>
      <c r="D32" s="123">
        <v>3</v>
      </c>
      <c r="E32" s="124">
        <v>0.52837666666666705</v>
      </c>
      <c r="F32" s="124">
        <v>1.9102119719491301E-2</v>
      </c>
      <c r="G32" s="124">
        <v>-7.1125999999999996</v>
      </c>
      <c r="H32" s="124">
        <v>0.168780755222073</v>
      </c>
      <c r="I32" s="129">
        <v>1.9439100793070301</v>
      </c>
      <c r="J32" s="129">
        <v>-4.0861720094597596</v>
      </c>
      <c r="K32" s="129">
        <v>2.8794780600001499</v>
      </c>
      <c r="L32" s="129">
        <v>-3.1449109173222101</v>
      </c>
      <c r="M32" s="129">
        <v>3.33684962859006</v>
      </c>
      <c r="N32" s="129">
        <v>-2.6847561546031402</v>
      </c>
      <c r="O32" s="126">
        <v>0.63053999999999999</v>
      </c>
      <c r="P32" s="126">
        <v>9.26004475729688E-3</v>
      </c>
      <c r="Q32" s="127">
        <v>-7.1474237813231298E-2</v>
      </c>
      <c r="R32" s="127">
        <v>-5.52819759097384E-2</v>
      </c>
      <c r="S32" s="127">
        <v>-4.7446548246453599E-2</v>
      </c>
      <c r="T32" s="128">
        <v>18.1526754748649</v>
      </c>
      <c r="U32" s="128">
        <v>2.7428624009455498</v>
      </c>
      <c r="V32" s="120"/>
    </row>
    <row r="33" spans="2:22">
      <c r="B33" s="120"/>
      <c r="C33" s="78" t="s">
        <v>245</v>
      </c>
      <c r="D33" s="123">
        <v>3</v>
      </c>
      <c r="E33" s="124">
        <v>5.3138333333333296</v>
      </c>
      <c r="F33" s="124">
        <v>7.4820280970098199E-2</v>
      </c>
      <c r="G33" s="124">
        <v>-5.0314333333333296</v>
      </c>
      <c r="H33" s="124">
        <v>6.0352335865685197E-2</v>
      </c>
      <c r="I33" s="129">
        <v>4.0250767459737</v>
      </c>
      <c r="J33" s="129">
        <v>-2.0050053427930901</v>
      </c>
      <c r="K33" s="129">
        <v>4.9606447266668203</v>
      </c>
      <c r="L33" s="129">
        <v>-1.0637442506555399</v>
      </c>
      <c r="M33" s="129">
        <v>5.4180162952567299</v>
      </c>
      <c r="N33" s="129">
        <v>-0.60358948793646905</v>
      </c>
      <c r="O33" s="126">
        <v>0.677856666666667</v>
      </c>
      <c r="P33" s="126">
        <v>9.26004475729688E-3</v>
      </c>
      <c r="Q33" s="127">
        <v>-2.41575711465646E-2</v>
      </c>
      <c r="R33" s="127">
        <v>-7.9653092430717106E-3</v>
      </c>
      <c r="S33" s="127">
        <v>-1.2988157978688399E-4</v>
      </c>
      <c r="T33" s="128">
        <v>5.0402769372929397</v>
      </c>
      <c r="U33" s="128">
        <v>2.3666240421145899</v>
      </c>
      <c r="V33" s="120"/>
    </row>
    <row r="34" spans="2:22">
      <c r="B34" s="120"/>
      <c r="C34" s="78" t="s">
        <v>387</v>
      </c>
      <c r="D34" s="123">
        <v>3</v>
      </c>
      <c r="E34" s="124">
        <v>3.2990666666666701</v>
      </c>
      <c r="F34" s="124">
        <v>4.6296304148147498E-2</v>
      </c>
      <c r="G34" s="124">
        <v>-14.713233333333299</v>
      </c>
      <c r="H34" s="124">
        <v>0.102101735756277</v>
      </c>
      <c r="I34" s="129">
        <v>-2.6416822096428501</v>
      </c>
      <c r="J34" s="129">
        <v>-4.6517095725651503</v>
      </c>
      <c r="K34" s="129">
        <v>0.71789831242739599</v>
      </c>
      <c r="L34" s="129">
        <v>-1.2852936882932799</v>
      </c>
      <c r="M34" s="129">
        <v>0.92905120256051699</v>
      </c>
      <c r="N34" s="129">
        <v>-1.07371118902466</v>
      </c>
      <c r="O34" s="126">
        <v>0.657266666666667</v>
      </c>
      <c r="P34" s="126">
        <v>9.26004475729688E-3</v>
      </c>
      <c r="Q34" s="127">
        <v>-4.4747571146564601E-2</v>
      </c>
      <c r="R34" s="127">
        <v>1.2537019609262699E-2</v>
      </c>
      <c r="S34" s="127">
        <v>1.6041111930991201E-2</v>
      </c>
      <c r="T34" s="128">
        <v>10.508696150364401</v>
      </c>
      <c r="U34" s="128">
        <v>2.5037035211053098</v>
      </c>
      <c r="V34" s="120"/>
    </row>
    <row r="35" spans="2:22">
      <c r="B35" s="120"/>
      <c r="C35" s="78" t="s">
        <v>388</v>
      </c>
      <c r="D35" s="123">
        <v>3</v>
      </c>
      <c r="E35" s="124">
        <v>3.79443333333333</v>
      </c>
      <c r="F35" s="124">
        <v>7.5490095008844904E-2</v>
      </c>
      <c r="G35" s="124">
        <v>-14.2056666666667</v>
      </c>
      <c r="H35" s="124">
        <v>4.2966744246115803E-2</v>
      </c>
      <c r="I35" s="129">
        <v>-2.13411554297618</v>
      </c>
      <c r="J35" s="129">
        <v>-4.14414290589849</v>
      </c>
      <c r="K35" s="129">
        <v>1.2254649790940599</v>
      </c>
      <c r="L35" s="129">
        <v>-0.777727021626611</v>
      </c>
      <c r="M35" s="129">
        <v>1.43661786922718</v>
      </c>
      <c r="N35" s="129">
        <v>-0.56614452235799495</v>
      </c>
      <c r="O35" s="126">
        <v>0.66478333333333295</v>
      </c>
      <c r="P35" s="126">
        <v>9.26004475729688E-3</v>
      </c>
      <c r="Q35" s="127">
        <v>-3.7230904479897901E-2</v>
      </c>
      <c r="R35" s="127">
        <v>2.0053686275929301E-2</v>
      </c>
      <c r="S35" s="127">
        <v>2.35577785976579E-2</v>
      </c>
      <c r="T35" s="128">
        <v>8.49865008819304</v>
      </c>
      <c r="U35" s="128">
        <v>2.47557472057954</v>
      </c>
      <c r="V35" s="120"/>
    </row>
    <row r="36" spans="2:22">
      <c r="B36" s="120"/>
      <c r="C36" s="78" t="s">
        <v>238</v>
      </c>
      <c r="D36" s="123">
        <v>3</v>
      </c>
      <c r="E36" s="124">
        <v>-2.9122333333333299</v>
      </c>
      <c r="F36" s="124">
        <v>2.5348328895171302E-2</v>
      </c>
      <c r="G36" s="124">
        <v>-11.6524</v>
      </c>
      <c r="H36" s="124">
        <v>4.2237582001498603E-2</v>
      </c>
      <c r="I36" s="129">
        <v>2.4291784866127801</v>
      </c>
      <c r="J36" s="129">
        <v>-0.58586255777066698</v>
      </c>
      <c r="K36" s="129">
        <v>5.9926469274790302</v>
      </c>
      <c r="L36" s="129">
        <v>2.9885033401011998</v>
      </c>
      <c r="M36" s="129">
        <v>5.9926469274790302</v>
      </c>
      <c r="N36" s="129">
        <v>2.9885033401011998</v>
      </c>
      <c r="O36" s="126">
        <v>0.65997333333333297</v>
      </c>
      <c r="P36" s="126">
        <v>9.26004475729688E-3</v>
      </c>
      <c r="Q36" s="127">
        <v>-4.2040904479897903E-2</v>
      </c>
      <c r="R36" s="127">
        <v>1.8747778597657899E-2</v>
      </c>
      <c r="S36" s="127">
        <v>1.8747778597657899E-2</v>
      </c>
      <c r="T36" s="128">
        <v>9.79102286007695</v>
      </c>
      <c r="U36" s="128">
        <v>2.5045501498545799</v>
      </c>
      <c r="V36" s="120"/>
    </row>
    <row r="37" spans="2:22">
      <c r="B37" s="120"/>
      <c r="C37" s="78" t="s">
        <v>239</v>
      </c>
      <c r="D37" s="123">
        <v>3</v>
      </c>
      <c r="E37" s="124">
        <v>-2.9352</v>
      </c>
      <c r="F37" s="124">
        <v>4.9772716756606002E-2</v>
      </c>
      <c r="G37" s="124">
        <v>-13.5856333333333</v>
      </c>
      <c r="H37" s="124">
        <v>4.2668072893493197E-2</v>
      </c>
      <c r="I37" s="129">
        <v>0.49594515327944999</v>
      </c>
      <c r="J37" s="129">
        <v>-2.519095891104</v>
      </c>
      <c r="K37" s="129">
        <v>4.0594135941456999</v>
      </c>
      <c r="L37" s="129">
        <v>1.05527000676787</v>
      </c>
      <c r="M37" s="129">
        <v>4.0594135941456999</v>
      </c>
      <c r="N37" s="129">
        <v>1.05527000676787</v>
      </c>
      <c r="O37" s="126">
        <v>0.62477666666666698</v>
      </c>
      <c r="P37" s="126">
        <v>1.33178205591022E-2</v>
      </c>
      <c r="Q37" s="127">
        <v>-7.7237571146564599E-2</v>
      </c>
      <c r="R37" s="127">
        <v>-1.64488880690088E-2</v>
      </c>
      <c r="S37" s="127">
        <v>-1.64488880690088E-2</v>
      </c>
      <c r="T37" s="128">
        <v>20.000626244382001</v>
      </c>
      <c r="U37" s="128">
        <v>4.0981853907004897</v>
      </c>
      <c r="V37" s="120"/>
    </row>
    <row r="38" spans="2:22">
      <c r="B38" s="120"/>
      <c r="C38" s="78" t="s">
        <v>240</v>
      </c>
      <c r="D38" s="123">
        <v>4</v>
      </c>
      <c r="E38" s="124">
        <v>-1.4504999999999999</v>
      </c>
      <c r="F38" s="124">
        <v>4.45565371185868E-2</v>
      </c>
      <c r="G38" s="124">
        <v>-15.7432</v>
      </c>
      <c r="H38" s="124">
        <v>5.6077639631734302E-2</v>
      </c>
      <c r="I38" s="129">
        <v>-2.6666351948483702</v>
      </c>
      <c r="J38" s="129">
        <v>-3.6716488763095199</v>
      </c>
      <c r="K38" s="129">
        <v>0.900465731686384</v>
      </c>
      <c r="L38" s="129">
        <v>-0.100915464106149</v>
      </c>
      <c r="M38" s="129">
        <v>0.900465731686384</v>
      </c>
      <c r="N38" s="129">
        <v>-0.100915464106149</v>
      </c>
      <c r="O38" s="126">
        <v>0.61835249999999997</v>
      </c>
      <c r="P38" s="126">
        <v>8.0194340000000006E-3</v>
      </c>
      <c r="Q38" s="127">
        <v>-8.3661737813231302E-2</v>
      </c>
      <c r="R38" s="127">
        <v>-2.2873054735675399E-2</v>
      </c>
      <c r="S38" s="127">
        <v>-2.2873054735675399E-2</v>
      </c>
      <c r="T38" s="128">
        <v>21.873384773238001</v>
      </c>
      <c r="U38" s="128">
        <v>2.51537060424209</v>
      </c>
      <c r="V38" s="120"/>
    </row>
    <row r="39" spans="2:22">
      <c r="B39" s="120"/>
      <c r="C39" s="78" t="s">
        <v>243</v>
      </c>
      <c r="D39" s="123">
        <v>3</v>
      </c>
      <c r="E39" s="124">
        <v>-3.9838666666666702</v>
      </c>
      <c r="F39" s="124">
        <v>5.4484931658007801E-2</v>
      </c>
      <c r="G39" s="124">
        <v>-17.334099999999999</v>
      </c>
      <c r="H39" s="124">
        <v>9.00063516277229E-2</v>
      </c>
      <c r="I39" s="129">
        <v>-8.2775899206929697</v>
      </c>
      <c r="J39" s="129">
        <v>-10.287617283615299</v>
      </c>
      <c r="K39" s="129">
        <v>-4.4856716649447499</v>
      </c>
      <c r="L39" s="129">
        <v>-6.4880075101068204</v>
      </c>
      <c r="M39" s="129">
        <v>-4.2768781113181502</v>
      </c>
      <c r="N39" s="129">
        <v>-6.2787904401444301</v>
      </c>
      <c r="O39" s="126">
        <v>0.63548666666666698</v>
      </c>
      <c r="P39" s="126">
        <v>9.3746490304674693E-3</v>
      </c>
      <c r="Q39" s="127">
        <v>-6.6527571146564601E-2</v>
      </c>
      <c r="R39" s="127">
        <v>-2.2710886351836601E-3</v>
      </c>
      <c r="S39" s="127">
        <v>1.16091738030832E-3</v>
      </c>
      <c r="T39" s="128">
        <v>16.739157703675001</v>
      </c>
      <c r="U39" s="128">
        <v>2.7765307042498502</v>
      </c>
      <c r="V39" s="120"/>
    </row>
    <row r="40" spans="2:22">
      <c r="B40" s="120"/>
      <c r="C40" s="78" t="s">
        <v>256</v>
      </c>
      <c r="D40" s="123">
        <v>3</v>
      </c>
      <c r="E40" s="124">
        <v>0.52971999999999997</v>
      </c>
      <c r="F40" s="124">
        <v>9.2471416124119105E-2</v>
      </c>
      <c r="G40" s="124">
        <v>-10.227600000000001</v>
      </c>
      <c r="H40" s="124">
        <v>0.17190674797691899</v>
      </c>
      <c r="I40" s="129">
        <v>4.8589921680739403</v>
      </c>
      <c r="J40" s="129">
        <v>3.85397848661278</v>
      </c>
      <c r="K40" s="129" t="s">
        <v>107</v>
      </c>
      <c r="L40" s="129" t="s">
        <v>107</v>
      </c>
      <c r="M40" s="129">
        <v>5.0940970330033801</v>
      </c>
      <c r="N40" s="129">
        <v>4.0893232544656799</v>
      </c>
      <c r="O40" s="126">
        <v>0.445126666666667</v>
      </c>
      <c r="P40" s="126">
        <v>9.26004475729688E-3</v>
      </c>
      <c r="Q40" s="127">
        <v>-0.25688757114656502</v>
      </c>
      <c r="R40" s="127">
        <v>-0.25277273576331999</v>
      </c>
      <c r="S40" s="127">
        <v>-0.25277273576331999</v>
      </c>
      <c r="T40" s="128">
        <v>96.168164222832203</v>
      </c>
      <c r="U40" s="128">
        <v>5.69936180340693</v>
      </c>
      <c r="V40" s="120"/>
    </row>
    <row r="41" spans="2:22">
      <c r="B41" s="120"/>
      <c r="C41" s="78" t="s">
        <v>260</v>
      </c>
      <c r="D41" s="123">
        <v>3</v>
      </c>
      <c r="E41" s="124">
        <v>2.4206333333333299</v>
      </c>
      <c r="F41" s="124">
        <v>9.1782956539387898E-3</v>
      </c>
      <c r="G41" s="124">
        <v>-11.1605666666667</v>
      </c>
      <c r="H41" s="124">
        <v>1.9617197670524701E-2</v>
      </c>
      <c r="I41" s="129">
        <v>3.92602550140727</v>
      </c>
      <c r="J41" s="129">
        <v>2.9210118199461199</v>
      </c>
      <c r="K41" s="129" t="s">
        <v>107</v>
      </c>
      <c r="L41" s="129" t="s">
        <v>107</v>
      </c>
      <c r="M41" s="129">
        <v>4.1611303663367103</v>
      </c>
      <c r="N41" s="129">
        <v>3.1563565877990101</v>
      </c>
      <c r="O41" s="126">
        <v>0.41022999999999998</v>
      </c>
      <c r="P41" s="126">
        <v>1.1229275726124701E-2</v>
      </c>
      <c r="Q41" s="127">
        <v>-0.29178423781323098</v>
      </c>
      <c r="R41" s="127">
        <v>-0.28766940242998601</v>
      </c>
      <c r="S41" s="127">
        <v>-0.28766940242998601</v>
      </c>
      <c r="T41" s="128">
        <v>119.45382072634899</v>
      </c>
      <c r="U41" s="128">
        <v>8.3748504495400802</v>
      </c>
      <c r="V41" s="120"/>
    </row>
    <row r="42" spans="2:22">
      <c r="B42" s="120"/>
      <c r="C42" s="78" t="s">
        <v>261</v>
      </c>
      <c r="D42" s="123">
        <v>3</v>
      </c>
      <c r="E42" s="124">
        <v>-1.1400666666666699</v>
      </c>
      <c r="F42" s="124">
        <v>1.8422842101888399E-2</v>
      </c>
      <c r="G42" s="124">
        <v>-18.258700000000001</v>
      </c>
      <c r="H42" s="124">
        <v>2.6283137813688E-2</v>
      </c>
      <c r="I42" s="129">
        <v>-8.1971762392318208</v>
      </c>
      <c r="J42" s="129">
        <v>-9.2021899206929696</v>
      </c>
      <c r="K42" s="129" t="s">
        <v>107</v>
      </c>
      <c r="L42" s="129" t="s">
        <v>107</v>
      </c>
      <c r="M42" s="129">
        <v>-7.9608718596853398</v>
      </c>
      <c r="N42" s="129">
        <v>-8.9656456382231493</v>
      </c>
      <c r="O42" s="126">
        <v>0.68394666666666704</v>
      </c>
      <c r="P42" s="126">
        <v>1.0849273913236999E-2</v>
      </c>
      <c r="Q42" s="127">
        <v>-1.8067571146564501E-2</v>
      </c>
      <c r="R42" s="127">
        <v>-1.39527357633195E-2</v>
      </c>
      <c r="S42" s="127">
        <v>-1.39527357633195E-2</v>
      </c>
      <c r="T42" s="128">
        <v>3.55579260292581</v>
      </c>
      <c r="U42" s="128">
        <v>2.7942446407578201</v>
      </c>
      <c r="V42" s="120"/>
    </row>
    <row r="43" spans="2:22">
      <c r="B43" s="120"/>
      <c r="C43" s="78" t="s">
        <v>264</v>
      </c>
      <c r="D43" s="123">
        <v>4</v>
      </c>
      <c r="E43" s="124">
        <v>-0.76534250000000004</v>
      </c>
      <c r="F43" s="124">
        <v>8.9902932608823694E-3</v>
      </c>
      <c r="G43" s="124">
        <v>-17.0623</v>
      </c>
      <c r="H43" s="124">
        <v>8.6449050505678096E-2</v>
      </c>
      <c r="I43" s="129">
        <v>-7.0007762392318202</v>
      </c>
      <c r="J43" s="129">
        <v>-8.0057899206929708</v>
      </c>
      <c r="K43" s="129" t="s">
        <v>107</v>
      </c>
      <c r="L43" s="129" t="s">
        <v>107</v>
      </c>
      <c r="M43" s="129">
        <v>-6.7644718596853401</v>
      </c>
      <c r="N43" s="129">
        <v>-7.7692456382231496</v>
      </c>
      <c r="O43" s="126">
        <v>0.59687250000000003</v>
      </c>
      <c r="P43" s="126">
        <v>1.03734793062244E-2</v>
      </c>
      <c r="Q43" s="127">
        <v>-0.105141737813231</v>
      </c>
      <c r="R43" s="127">
        <v>-0.10102690242998601</v>
      </c>
      <c r="S43" s="127">
        <v>-0.10102690242998601</v>
      </c>
      <c r="T43" s="128">
        <v>28.8070262416045</v>
      </c>
      <c r="U43" s="128">
        <v>3.5349146595315499</v>
      </c>
      <c r="V43" s="120"/>
    </row>
    <row r="44" spans="2:22">
      <c r="B44" s="120"/>
      <c r="C44" s="95" t="s">
        <v>265</v>
      </c>
      <c r="D44" s="130">
        <v>3</v>
      </c>
      <c r="E44" s="131">
        <v>-0.87160333333333295</v>
      </c>
      <c r="F44" s="131">
        <v>4.3700292269554103E-2</v>
      </c>
      <c r="G44" s="131">
        <v>-16.6124333333333</v>
      </c>
      <c r="H44" s="131">
        <v>0.109700081029039</v>
      </c>
      <c r="I44" s="131">
        <v>-6.5509095725651498</v>
      </c>
      <c r="J44" s="131">
        <v>-7.5559232540263004</v>
      </c>
      <c r="K44" s="131" t="s">
        <v>107</v>
      </c>
      <c r="L44" s="131" t="s">
        <v>107</v>
      </c>
      <c r="M44" s="131">
        <v>-6.3146051930186697</v>
      </c>
      <c r="N44" s="131">
        <v>-7.3193789715564801</v>
      </c>
      <c r="O44" s="132">
        <v>0.57899999999999996</v>
      </c>
      <c r="P44" s="132">
        <v>9.26004475729688E-3</v>
      </c>
      <c r="Q44" s="133">
        <v>-0.12301423781323099</v>
      </c>
      <c r="R44" s="133">
        <v>-0.11889940242998601</v>
      </c>
      <c r="S44" s="133">
        <v>-0.11889940242998601</v>
      </c>
      <c r="T44" s="134">
        <v>34.745097673690097</v>
      </c>
      <c r="U44" s="134">
        <v>3.2325079018131899</v>
      </c>
      <c r="V44" s="120"/>
    </row>
    <row r="45" spans="2:22">
      <c r="B45" s="120"/>
      <c r="C45" s="304" t="s">
        <v>381</v>
      </c>
      <c r="D45" s="304"/>
      <c r="E45" s="304"/>
      <c r="F45" s="304"/>
      <c r="G45" s="304"/>
      <c r="H45" s="304"/>
      <c r="I45" s="304"/>
      <c r="J45" s="304"/>
      <c r="K45" s="304"/>
      <c r="L45" s="304"/>
      <c r="M45" s="304"/>
      <c r="N45" s="304"/>
      <c r="O45" s="304"/>
      <c r="P45" s="304"/>
      <c r="Q45" s="304"/>
      <c r="R45" s="304"/>
      <c r="S45" s="304"/>
      <c r="T45" s="304"/>
      <c r="U45" s="304"/>
      <c r="V45" s="120"/>
    </row>
    <row r="46" spans="2:22">
      <c r="B46" s="120"/>
      <c r="C46" s="305" t="s">
        <v>382</v>
      </c>
      <c r="D46" s="305"/>
      <c r="E46" s="305"/>
      <c r="F46" s="305"/>
      <c r="G46" s="305"/>
      <c r="H46" s="305"/>
      <c r="I46" s="305"/>
      <c r="J46" s="305"/>
      <c r="K46" s="305"/>
      <c r="L46" s="305"/>
      <c r="M46" s="305"/>
      <c r="N46" s="305"/>
      <c r="O46" s="305"/>
      <c r="P46" s="305"/>
      <c r="Q46" s="305"/>
      <c r="R46" s="305"/>
      <c r="S46" s="305"/>
      <c r="T46" s="305"/>
      <c r="U46" s="305"/>
      <c r="V46" s="120"/>
    </row>
    <row r="47" spans="2:22">
      <c r="B47" s="120"/>
      <c r="C47" s="120"/>
      <c r="D47" s="120"/>
      <c r="E47" s="120"/>
      <c r="F47" s="120"/>
      <c r="G47" s="120"/>
      <c r="H47" s="120"/>
      <c r="I47" s="120"/>
      <c r="J47" s="120"/>
      <c r="K47" s="120"/>
      <c r="L47" s="120"/>
      <c r="M47" s="120"/>
      <c r="N47" s="120"/>
      <c r="O47" s="120"/>
      <c r="P47" s="120"/>
      <c r="Q47" s="120"/>
      <c r="R47" s="120"/>
      <c r="S47" s="120"/>
      <c r="T47" s="120"/>
      <c r="U47" s="120"/>
      <c r="V47" s="120"/>
    </row>
    <row r="48" spans="2:22">
      <c r="B48" s="120"/>
      <c r="C48" s="120"/>
      <c r="D48" s="120"/>
      <c r="E48" s="120"/>
      <c r="F48" s="120"/>
      <c r="G48" s="120"/>
      <c r="H48" s="120"/>
      <c r="I48" s="120"/>
      <c r="J48" s="120"/>
      <c r="K48" s="120"/>
      <c r="L48" s="120"/>
      <c r="M48" s="120"/>
      <c r="N48" s="120"/>
      <c r="O48" s="120"/>
      <c r="P48" s="120"/>
      <c r="Q48" s="120"/>
      <c r="R48" s="120"/>
      <c r="S48" s="120"/>
      <c r="T48" s="120"/>
      <c r="U48" s="120"/>
      <c r="V48" s="120"/>
    </row>
    <row r="49" spans="2:22">
      <c r="B49" s="120"/>
      <c r="C49" s="120"/>
      <c r="D49" s="120"/>
      <c r="E49" s="120"/>
      <c r="F49" s="120"/>
      <c r="G49" s="120"/>
      <c r="H49" s="120"/>
      <c r="I49" s="120"/>
      <c r="J49" s="120"/>
      <c r="K49" s="120"/>
      <c r="L49" s="120"/>
      <c r="M49" s="120"/>
      <c r="N49" s="120"/>
      <c r="O49" s="120"/>
      <c r="P49" s="120"/>
      <c r="Q49" s="120"/>
      <c r="R49" s="120"/>
      <c r="S49" s="120"/>
      <c r="T49" s="120"/>
      <c r="U49" s="120"/>
      <c r="V49" s="120"/>
    </row>
    <row r="50" spans="2:22">
      <c r="B50" s="120"/>
      <c r="C50" s="120"/>
      <c r="D50" s="120"/>
      <c r="E50" s="120"/>
      <c r="F50" s="120"/>
      <c r="G50" s="120"/>
      <c r="H50" s="120"/>
      <c r="I50" s="120"/>
      <c r="J50" s="120"/>
      <c r="K50" s="120"/>
      <c r="L50" s="120"/>
      <c r="M50" s="120"/>
      <c r="N50" s="120"/>
      <c r="O50" s="120"/>
      <c r="P50" s="120"/>
      <c r="Q50" s="120"/>
      <c r="R50" s="120"/>
      <c r="S50" s="120"/>
      <c r="T50" s="120"/>
      <c r="U50" s="120"/>
      <c r="V50" s="120"/>
    </row>
    <row r="51" spans="2:22">
      <c r="B51" s="120"/>
      <c r="C51" s="120"/>
      <c r="D51" s="120"/>
      <c r="E51" s="120"/>
      <c r="F51" s="120"/>
      <c r="G51" s="120"/>
      <c r="H51" s="120"/>
      <c r="I51" s="120"/>
      <c r="J51" s="120"/>
      <c r="K51" s="120"/>
      <c r="L51" s="120"/>
      <c r="M51" s="120"/>
      <c r="N51" s="120"/>
      <c r="O51" s="120"/>
      <c r="P51" s="120"/>
      <c r="Q51" s="120"/>
      <c r="R51" s="120"/>
      <c r="S51" s="120"/>
      <c r="T51" s="120"/>
      <c r="U51" s="120"/>
      <c r="V51" s="120"/>
    </row>
    <row r="52" spans="2:22">
      <c r="B52" s="120"/>
      <c r="C52" s="120"/>
      <c r="D52" s="120"/>
      <c r="E52" s="120"/>
      <c r="F52" s="120"/>
      <c r="G52" s="120"/>
      <c r="H52" s="120"/>
      <c r="I52" s="120"/>
      <c r="J52" s="120"/>
      <c r="K52" s="120"/>
      <c r="L52" s="120"/>
      <c r="M52" s="120"/>
      <c r="N52" s="120"/>
      <c r="O52" s="120"/>
      <c r="P52" s="120"/>
      <c r="Q52" s="120"/>
      <c r="R52" s="120"/>
      <c r="S52" s="120"/>
      <c r="T52" s="120"/>
      <c r="U52" s="120"/>
      <c r="V52" s="120"/>
    </row>
    <row r="53" spans="2:22">
      <c r="B53" s="120"/>
      <c r="C53" s="120"/>
      <c r="D53" s="120"/>
      <c r="E53" s="120"/>
      <c r="F53" s="120"/>
      <c r="G53" s="120"/>
      <c r="H53" s="120"/>
      <c r="I53" s="120"/>
      <c r="J53" s="120"/>
      <c r="K53" s="120"/>
      <c r="L53" s="120"/>
      <c r="M53" s="120"/>
      <c r="N53" s="120"/>
      <c r="O53" s="120"/>
      <c r="P53" s="120"/>
      <c r="Q53" s="120"/>
      <c r="R53" s="120"/>
      <c r="S53" s="120"/>
      <c r="T53" s="120"/>
      <c r="U53" s="120"/>
      <c r="V53" s="120"/>
    </row>
    <row r="54" spans="2:22">
      <c r="B54" s="120"/>
      <c r="C54" s="120"/>
      <c r="D54" s="120"/>
      <c r="E54" s="120"/>
      <c r="F54" s="120"/>
      <c r="G54" s="120"/>
      <c r="H54" s="120"/>
      <c r="I54" s="120"/>
      <c r="J54" s="120"/>
      <c r="K54" s="120"/>
      <c r="L54" s="120"/>
      <c r="M54" s="120"/>
      <c r="N54" s="120"/>
      <c r="O54" s="120"/>
      <c r="P54" s="120"/>
      <c r="Q54" s="120"/>
      <c r="R54" s="120"/>
      <c r="S54" s="120"/>
      <c r="T54" s="120"/>
      <c r="U54" s="120"/>
      <c r="V54" s="120"/>
    </row>
  </sheetData>
  <mergeCells count="42">
    <mergeCell ref="C3:U3"/>
    <mergeCell ref="C4:C6"/>
    <mergeCell ref="D4:D6"/>
    <mergeCell ref="E4:E6"/>
    <mergeCell ref="F4:F6"/>
    <mergeCell ref="G4:G6"/>
    <mergeCell ref="H4:H6"/>
    <mergeCell ref="I4:N4"/>
    <mergeCell ref="O4:O6"/>
    <mergeCell ref="P4:P6"/>
    <mergeCell ref="Q4:S4"/>
    <mergeCell ref="T4:T6"/>
    <mergeCell ref="U4:U6"/>
    <mergeCell ref="I5:J5"/>
    <mergeCell ref="K5:L5"/>
    <mergeCell ref="M5:N5"/>
    <mergeCell ref="Q5:Q6"/>
    <mergeCell ref="R5:R6"/>
    <mergeCell ref="S5:S6"/>
    <mergeCell ref="C19:U19"/>
    <mergeCell ref="C20:U20"/>
    <mergeCell ref="C23:U23"/>
    <mergeCell ref="C24:C26"/>
    <mergeCell ref="D24:D26"/>
    <mergeCell ref="E24:E26"/>
    <mergeCell ref="F24:F26"/>
    <mergeCell ref="G24:G26"/>
    <mergeCell ref="H24:H26"/>
    <mergeCell ref="I24:N24"/>
    <mergeCell ref="S25:S26"/>
    <mergeCell ref="C45:U45"/>
    <mergeCell ref="C46:U46"/>
    <mergeCell ref="O24:O26"/>
    <mergeCell ref="P24:P26"/>
    <mergeCell ref="Q24:S24"/>
    <mergeCell ref="T24:T26"/>
    <mergeCell ref="U24:U26"/>
    <mergeCell ref="I25:J25"/>
    <mergeCell ref="K25:L25"/>
    <mergeCell ref="M25:N25"/>
    <mergeCell ref="Q25:Q26"/>
    <mergeCell ref="R25:R26"/>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2"/>
  <sheetViews>
    <sheetView workbookViewId="0">
      <selection activeCell="B2" sqref="B2:H9"/>
    </sheetView>
  </sheetViews>
  <sheetFormatPr baseColWidth="10" defaultRowHeight="12" x14ac:dyDescent="0"/>
  <cols>
    <col min="1" max="1" width="10.83203125" style="30"/>
    <col min="2" max="2" width="12.6640625" style="4" bestFit="1" customWidth="1"/>
    <col min="3" max="3" width="15.1640625" style="4" bestFit="1" customWidth="1"/>
    <col min="4" max="4" width="9.83203125" style="4" bestFit="1" customWidth="1"/>
    <col min="5" max="5" width="7.33203125" style="4" bestFit="1" customWidth="1"/>
    <col min="6" max="6" width="8.6640625" style="4" customWidth="1"/>
    <col min="7" max="7" width="12.33203125" style="4" customWidth="1"/>
    <col min="8" max="8" width="9" style="4" bestFit="1" customWidth="1"/>
    <col min="9" max="16384" width="10.83203125" style="30"/>
  </cols>
  <sheetData>
    <row r="2" spans="1:9">
      <c r="A2" s="135"/>
      <c r="B2" s="317" t="s">
        <v>856</v>
      </c>
      <c r="C2" s="317"/>
      <c r="D2" s="317"/>
      <c r="E2" s="317"/>
      <c r="F2" s="317"/>
      <c r="G2" s="317"/>
      <c r="H2" s="317"/>
      <c r="I2" s="135"/>
    </row>
    <row r="3" spans="1:9" ht="24">
      <c r="A3" s="135"/>
      <c r="B3" s="136" t="s">
        <v>392</v>
      </c>
      <c r="C3" s="136" t="s">
        <v>393</v>
      </c>
      <c r="D3" s="136" t="s">
        <v>394</v>
      </c>
      <c r="E3" s="136" t="s">
        <v>395</v>
      </c>
      <c r="F3" s="136" t="s">
        <v>396</v>
      </c>
      <c r="G3" s="136" t="s">
        <v>397</v>
      </c>
      <c r="H3" s="136" t="s">
        <v>398</v>
      </c>
      <c r="I3" s="135"/>
    </row>
    <row r="4" spans="1:9">
      <c r="A4" s="135"/>
      <c r="B4" s="137" t="s">
        <v>399</v>
      </c>
      <c r="C4" s="137" t="s">
        <v>400</v>
      </c>
      <c r="D4" s="137" t="s">
        <v>401</v>
      </c>
      <c r="E4" s="138">
        <v>37.625255000000003</v>
      </c>
      <c r="F4" s="138">
        <v>111.88746</v>
      </c>
      <c r="G4" s="139">
        <v>46.2</v>
      </c>
      <c r="H4" s="137">
        <v>19</v>
      </c>
      <c r="I4" s="135"/>
    </row>
    <row r="5" spans="1:9">
      <c r="A5" s="135"/>
      <c r="B5" s="137" t="s">
        <v>402</v>
      </c>
      <c r="C5" s="137" t="s">
        <v>403</v>
      </c>
      <c r="D5" s="137" t="s">
        <v>404</v>
      </c>
      <c r="E5" s="138">
        <v>48.440513000000003</v>
      </c>
      <c r="F5" s="138">
        <v>112.489273</v>
      </c>
      <c r="G5" s="138" t="s">
        <v>405</v>
      </c>
      <c r="H5" s="137">
        <v>12</v>
      </c>
      <c r="I5" s="135"/>
    </row>
    <row r="6" spans="1:9">
      <c r="A6" s="135"/>
      <c r="B6" s="137" t="s">
        <v>402</v>
      </c>
      <c r="C6" s="137" t="s">
        <v>406</v>
      </c>
      <c r="D6" s="137" t="s">
        <v>407</v>
      </c>
      <c r="E6" s="138">
        <v>48.455204000000002</v>
      </c>
      <c r="F6" s="138">
        <v>112.502073</v>
      </c>
      <c r="G6" s="138" t="s">
        <v>405</v>
      </c>
      <c r="H6" s="137">
        <v>15</v>
      </c>
      <c r="I6" s="135"/>
    </row>
    <row r="7" spans="1:9">
      <c r="A7" s="135"/>
      <c r="B7" s="140" t="s">
        <v>402</v>
      </c>
      <c r="C7" s="140" t="s">
        <v>408</v>
      </c>
      <c r="D7" s="140" t="s">
        <v>409</v>
      </c>
      <c r="E7" s="141">
        <v>48.460635000000003</v>
      </c>
      <c r="F7" s="141">
        <v>112.527131</v>
      </c>
      <c r="G7" s="138" t="s">
        <v>405</v>
      </c>
      <c r="H7" s="140">
        <v>16</v>
      </c>
      <c r="I7" s="135"/>
    </row>
    <row r="8" spans="1:9">
      <c r="A8" s="135"/>
      <c r="B8" s="318" t="s">
        <v>410</v>
      </c>
      <c r="C8" s="318"/>
      <c r="D8" s="318"/>
      <c r="E8" s="318"/>
      <c r="F8" s="318"/>
      <c r="G8" s="318"/>
      <c r="H8" s="318"/>
      <c r="I8" s="135"/>
    </row>
    <row r="9" spans="1:9">
      <c r="A9" s="135"/>
      <c r="B9" s="319" t="s">
        <v>411</v>
      </c>
      <c r="C9" s="319"/>
      <c r="D9" s="319"/>
      <c r="E9" s="319"/>
      <c r="F9" s="319"/>
      <c r="G9" s="319"/>
      <c r="H9" s="319"/>
      <c r="I9" s="135"/>
    </row>
    <row r="10" spans="1:9">
      <c r="A10" s="135"/>
      <c r="B10" s="319"/>
      <c r="C10" s="319"/>
      <c r="D10" s="319"/>
      <c r="E10" s="319"/>
      <c r="F10" s="319"/>
      <c r="G10" s="319"/>
      <c r="H10" s="319"/>
      <c r="I10" s="135"/>
    </row>
    <row r="11" spans="1:9">
      <c r="A11" s="135"/>
      <c r="B11" s="319"/>
      <c r="C11" s="319"/>
      <c r="D11" s="319"/>
      <c r="E11" s="319"/>
      <c r="F11" s="319"/>
      <c r="G11" s="319"/>
      <c r="H11" s="319"/>
      <c r="I11" s="135"/>
    </row>
    <row r="12" spans="1:9">
      <c r="A12" s="135"/>
      <c r="B12" s="137"/>
      <c r="C12" s="137"/>
      <c r="D12" s="137"/>
      <c r="E12" s="137"/>
      <c r="F12" s="137"/>
      <c r="G12" s="137"/>
      <c r="H12" s="137"/>
      <c r="I12" s="135"/>
    </row>
  </sheetData>
  <mergeCells count="5">
    <mergeCell ref="B2:H2"/>
    <mergeCell ref="B8:H8"/>
    <mergeCell ref="B9:H9"/>
    <mergeCell ref="B10:H10"/>
    <mergeCell ref="B11:H1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67"/>
  <sheetViews>
    <sheetView workbookViewId="0">
      <selection activeCell="Q5" sqref="Q5"/>
    </sheetView>
  </sheetViews>
  <sheetFormatPr baseColWidth="10" defaultRowHeight="12" x14ac:dyDescent="0"/>
  <cols>
    <col min="1" max="3" width="10.83203125" style="142"/>
    <col min="4" max="4" width="17.83203125" style="142" bestFit="1" customWidth="1"/>
    <col min="5" max="6" width="10.83203125" style="142"/>
    <col min="7" max="7" width="11" style="142" customWidth="1"/>
    <col min="8" max="8" width="9.83203125" style="142" customWidth="1"/>
    <col min="9" max="9" width="13" style="142" customWidth="1"/>
    <col min="10" max="10" width="9.83203125" style="142" bestFit="1" customWidth="1"/>
    <col min="11" max="11" width="10.83203125" style="142"/>
    <col min="12" max="12" width="10.33203125" style="142" bestFit="1" customWidth="1"/>
    <col min="13" max="15" width="10.83203125" style="142"/>
    <col min="16" max="17" width="5.83203125" style="142" bestFit="1" customWidth="1"/>
    <col min="18" max="16384" width="10.83203125" style="142"/>
  </cols>
  <sheetData>
    <row r="2" spans="1:18">
      <c r="A2" s="135"/>
      <c r="B2" s="135"/>
      <c r="C2" s="135"/>
      <c r="D2" s="135"/>
      <c r="E2" s="135"/>
      <c r="F2" s="135"/>
      <c r="G2" s="135"/>
      <c r="H2" s="135"/>
      <c r="I2" s="135"/>
      <c r="J2" s="135"/>
      <c r="K2" s="135"/>
      <c r="L2" s="135"/>
      <c r="M2" s="135"/>
      <c r="N2" s="135"/>
      <c r="O2" s="135"/>
      <c r="P2" s="135"/>
      <c r="Q2" s="135"/>
      <c r="R2" s="135"/>
    </row>
    <row r="3" spans="1:18">
      <c r="A3" s="143"/>
      <c r="B3" s="320" t="s">
        <v>857</v>
      </c>
      <c r="C3" s="320"/>
      <c r="D3" s="320"/>
      <c r="E3" s="320"/>
      <c r="F3" s="320"/>
      <c r="G3" s="320"/>
      <c r="H3" s="320"/>
      <c r="I3" s="320"/>
      <c r="J3" s="320"/>
      <c r="K3" s="320"/>
      <c r="L3" s="320"/>
      <c r="M3" s="320"/>
      <c r="N3" s="320"/>
      <c r="O3" s="320"/>
      <c r="P3" s="320"/>
      <c r="Q3" s="320"/>
      <c r="R3" s="143"/>
    </row>
    <row r="4" spans="1:18" s="146" customFormat="1" ht="36">
      <c r="A4" s="144"/>
      <c r="B4" s="136" t="s">
        <v>186</v>
      </c>
      <c r="C4" s="136" t="s">
        <v>392</v>
      </c>
      <c r="D4" s="136" t="s">
        <v>412</v>
      </c>
      <c r="E4" s="136" t="s">
        <v>413</v>
      </c>
      <c r="F4" s="136" t="s">
        <v>26</v>
      </c>
      <c r="G4" s="136" t="s">
        <v>414</v>
      </c>
      <c r="H4" s="136" t="s">
        <v>415</v>
      </c>
      <c r="I4" s="136" t="s">
        <v>367</v>
      </c>
      <c r="J4" s="136" t="s">
        <v>416</v>
      </c>
      <c r="K4" s="136" t="s">
        <v>367</v>
      </c>
      <c r="L4" s="136" t="s">
        <v>417</v>
      </c>
      <c r="M4" s="136" t="s">
        <v>367</v>
      </c>
      <c r="N4" s="136" t="s">
        <v>418</v>
      </c>
      <c r="O4" s="136" t="s">
        <v>367</v>
      </c>
      <c r="P4" s="136" t="s">
        <v>419</v>
      </c>
      <c r="Q4" s="136" t="s">
        <v>367</v>
      </c>
      <c r="R4" s="144"/>
    </row>
    <row r="5" spans="1:18" ht="15" customHeight="1">
      <c r="A5" s="143"/>
      <c r="B5" s="147" t="s">
        <v>420</v>
      </c>
      <c r="C5" s="143" t="s">
        <v>402</v>
      </c>
      <c r="D5" s="143" t="s">
        <v>421</v>
      </c>
      <c r="E5" s="143">
        <v>8.1999999999999993</v>
      </c>
      <c r="F5" s="143">
        <v>2</v>
      </c>
      <c r="G5" s="143" t="s">
        <v>422</v>
      </c>
      <c r="H5" s="148">
        <v>-7.8366499999999997</v>
      </c>
      <c r="I5" s="148">
        <v>7.8950000000000298E-2</v>
      </c>
      <c r="J5" s="148">
        <v>-9.8284000000000002</v>
      </c>
      <c r="K5" s="148">
        <v>2.5299999999999701E-2</v>
      </c>
      <c r="L5" s="148">
        <v>-2.4946786529977798</v>
      </c>
      <c r="M5" s="148">
        <v>2.5299999999999701E-2</v>
      </c>
      <c r="N5" s="149">
        <v>0.56314500000000001</v>
      </c>
      <c r="O5" s="149">
        <v>1.150130251382E-2</v>
      </c>
      <c r="P5" s="150">
        <v>40.457840956690198</v>
      </c>
      <c r="Q5" s="150">
        <v>4.2215889739149803</v>
      </c>
      <c r="R5" s="143"/>
    </row>
    <row r="6" spans="1:18">
      <c r="A6" s="143"/>
      <c r="B6" s="147" t="s">
        <v>423</v>
      </c>
      <c r="C6" s="143" t="s">
        <v>402</v>
      </c>
      <c r="D6" s="143" t="s">
        <v>421</v>
      </c>
      <c r="E6" s="143">
        <v>8.1999999999999993</v>
      </c>
      <c r="F6" s="143">
        <v>3</v>
      </c>
      <c r="G6" s="143" t="s">
        <v>424</v>
      </c>
      <c r="H6" s="148">
        <v>-8.2401</v>
      </c>
      <c r="I6" s="148">
        <v>7.1124843292153003E-2</v>
      </c>
      <c r="J6" s="148">
        <v>-9.9914000000000005</v>
      </c>
      <c r="K6" s="148">
        <v>0.47232677600717698</v>
      </c>
      <c r="L6" s="148">
        <v>-3.9081060256833098</v>
      </c>
      <c r="M6" s="148">
        <v>0.47232677600717698</v>
      </c>
      <c r="N6" s="149">
        <v>0.57806000000000002</v>
      </c>
      <c r="O6" s="149">
        <v>9.3907741787494798E-3</v>
      </c>
      <c r="P6" s="150">
        <v>35.0370443211742</v>
      </c>
      <c r="Q6" s="150">
        <v>3.2496826543807402</v>
      </c>
      <c r="R6" s="143"/>
    </row>
    <row r="7" spans="1:18">
      <c r="A7" s="143"/>
      <c r="B7" s="147" t="s">
        <v>425</v>
      </c>
      <c r="C7" s="143" t="s">
        <v>402</v>
      </c>
      <c r="D7" s="143" t="s">
        <v>421</v>
      </c>
      <c r="E7" s="143">
        <v>8.1999999999999993</v>
      </c>
      <c r="F7" s="143">
        <v>2</v>
      </c>
      <c r="G7" s="143" t="s">
        <v>426</v>
      </c>
      <c r="H7" s="148">
        <v>-6.3913500000000001</v>
      </c>
      <c r="I7" s="148">
        <v>0.12884999999999999</v>
      </c>
      <c r="J7" s="148">
        <v>-12.32145</v>
      </c>
      <c r="K7" s="148">
        <v>8.3849999999999994E-2</v>
      </c>
      <c r="L7" s="148">
        <v>-0.21185901049568701</v>
      </c>
      <c r="M7" s="148">
        <v>8.3849999999999994E-2</v>
      </c>
      <c r="N7" s="149">
        <v>0.55577500000000002</v>
      </c>
      <c r="O7" s="149">
        <v>5.2304999999999997E-2</v>
      </c>
      <c r="P7" s="150">
        <v>45.053087340880502</v>
      </c>
      <c r="Q7" s="150">
        <v>20.046389916553199</v>
      </c>
      <c r="R7" s="143"/>
    </row>
    <row r="8" spans="1:18">
      <c r="A8" s="143"/>
      <c r="B8" s="147" t="s">
        <v>427</v>
      </c>
      <c r="C8" s="143" t="s">
        <v>402</v>
      </c>
      <c r="D8" s="143" t="s">
        <v>421</v>
      </c>
      <c r="E8" s="143">
        <v>16.399999999999999</v>
      </c>
      <c r="F8" s="143">
        <v>2</v>
      </c>
      <c r="G8" s="143" t="s">
        <v>424</v>
      </c>
      <c r="H8" s="148">
        <v>-7.1214000000000004</v>
      </c>
      <c r="I8" s="148">
        <v>0</v>
      </c>
      <c r="J8" s="148">
        <v>-9.8841000000000001</v>
      </c>
      <c r="K8" s="148">
        <v>0</v>
      </c>
      <c r="L8" s="148">
        <v>-0.93484600000294904</v>
      </c>
      <c r="M8" s="148">
        <v>0</v>
      </c>
      <c r="N8" s="149">
        <v>0.55066999999999999</v>
      </c>
      <c r="O8" s="149">
        <v>1.6265298000000001E-2</v>
      </c>
      <c r="P8" s="150">
        <v>45.118324466150803</v>
      </c>
      <c r="Q8" s="150">
        <v>6.1070880349952299</v>
      </c>
      <c r="R8" s="143"/>
    </row>
    <row r="9" spans="1:18">
      <c r="A9" s="143"/>
      <c r="B9" s="147" t="s">
        <v>428</v>
      </c>
      <c r="C9" s="143" t="s">
        <v>402</v>
      </c>
      <c r="D9" s="143" t="s">
        <v>421</v>
      </c>
      <c r="E9" s="143">
        <v>16.399999999999999</v>
      </c>
      <c r="F9" s="143">
        <v>2</v>
      </c>
      <c r="G9" s="143" t="s">
        <v>422</v>
      </c>
      <c r="H9" s="148">
        <v>-8.1696500000000007</v>
      </c>
      <c r="I9" s="148">
        <v>1.72499999999998E-2</v>
      </c>
      <c r="J9" s="148">
        <v>-9.9172999999999991</v>
      </c>
      <c r="K9" s="148">
        <v>5.8900000000000403E-2</v>
      </c>
      <c r="L9" s="148">
        <v>-3.0596146183565902</v>
      </c>
      <c r="M9" s="148">
        <v>5.8900000000000403E-2</v>
      </c>
      <c r="N9" s="149">
        <v>0.56971000000000005</v>
      </c>
      <c r="O9" s="149">
        <v>4.351E-2</v>
      </c>
      <c r="P9" s="150">
        <v>39.203786228175403</v>
      </c>
      <c r="Q9" s="150">
        <v>15.8173291853167</v>
      </c>
      <c r="R9" s="143"/>
    </row>
    <row r="10" spans="1:18">
      <c r="A10" s="143"/>
      <c r="B10" s="147" t="s">
        <v>429</v>
      </c>
      <c r="C10" s="143" t="s">
        <v>402</v>
      </c>
      <c r="D10" s="143" t="s">
        <v>421</v>
      </c>
      <c r="E10" s="143">
        <v>16.399999999999999</v>
      </c>
      <c r="F10" s="143">
        <v>3</v>
      </c>
      <c r="G10" s="143" t="s">
        <v>430</v>
      </c>
      <c r="H10" s="148">
        <v>-6.6508000000000003</v>
      </c>
      <c r="I10" s="148">
        <v>5.2156015952140998E-2</v>
      </c>
      <c r="J10" s="148">
        <v>-9.5273333333333294</v>
      </c>
      <c r="K10" s="148">
        <v>0.45558171727047098</v>
      </c>
      <c r="L10" s="148">
        <v>-2.9897817260583701</v>
      </c>
      <c r="M10" s="148">
        <v>0.45558171727047098</v>
      </c>
      <c r="N10" s="149">
        <v>0.58840666666666697</v>
      </c>
      <c r="O10" s="149">
        <v>9.3907741787494798E-3</v>
      </c>
      <c r="P10" s="150">
        <v>31.497510492790301</v>
      </c>
      <c r="Q10" s="150">
        <v>3.1681855796944798</v>
      </c>
      <c r="R10" s="143"/>
    </row>
    <row r="11" spans="1:18">
      <c r="A11" s="143"/>
      <c r="B11" s="147" t="s">
        <v>431</v>
      </c>
      <c r="C11" s="143" t="s">
        <v>402</v>
      </c>
      <c r="D11" s="143" t="s">
        <v>432</v>
      </c>
      <c r="E11" s="143">
        <v>33</v>
      </c>
      <c r="F11" s="143">
        <v>4</v>
      </c>
      <c r="G11" s="143" t="s">
        <v>430</v>
      </c>
      <c r="H11" s="148">
        <v>-7.870425</v>
      </c>
      <c r="I11" s="148">
        <v>8.0453789790579003E-2</v>
      </c>
      <c r="J11" s="148">
        <v>-10.03885</v>
      </c>
      <c r="K11" s="148">
        <v>6.7993853888911396E-2</v>
      </c>
      <c r="L11" s="148">
        <v>-2.95168676447088</v>
      </c>
      <c r="M11" s="148">
        <v>6.7993853888911396E-2</v>
      </c>
      <c r="N11" s="149">
        <v>0.57060750000000005</v>
      </c>
      <c r="O11" s="149">
        <v>1.5890461171721899E-2</v>
      </c>
      <c r="P11" s="150">
        <v>38.160793145471601</v>
      </c>
      <c r="Q11" s="150">
        <v>6.0489676651590099</v>
      </c>
      <c r="R11" s="143"/>
    </row>
    <row r="12" spans="1:18">
      <c r="A12" s="143"/>
      <c r="B12" s="147" t="s">
        <v>433</v>
      </c>
      <c r="C12" s="143" t="s">
        <v>402</v>
      </c>
      <c r="D12" s="143" t="s">
        <v>432</v>
      </c>
      <c r="E12" s="143">
        <v>33</v>
      </c>
      <c r="F12" s="143">
        <v>3</v>
      </c>
      <c r="G12" s="143" t="s">
        <v>430</v>
      </c>
      <c r="H12" s="148">
        <v>-7.9503666666666701</v>
      </c>
      <c r="I12" s="148">
        <v>1.28426805786193E-2</v>
      </c>
      <c r="J12" s="148">
        <v>-10.027433333333301</v>
      </c>
      <c r="K12" s="148">
        <v>6.3830304540850993E-2</v>
      </c>
      <c r="L12" s="148">
        <v>-3.4327619957065298</v>
      </c>
      <c r="M12" s="148">
        <v>6.3830304540850993E-2</v>
      </c>
      <c r="N12" s="149">
        <v>0.57644333333333297</v>
      </c>
      <c r="O12" s="149">
        <v>1.8363968646358701E-2</v>
      </c>
      <c r="P12" s="150">
        <v>36.014672664081203</v>
      </c>
      <c r="Q12" s="150">
        <v>6.6980978228743497</v>
      </c>
      <c r="R12" s="143"/>
    </row>
    <row r="13" spans="1:18">
      <c r="A13" s="143"/>
      <c r="B13" s="147" t="s">
        <v>434</v>
      </c>
      <c r="C13" s="143" t="s">
        <v>402</v>
      </c>
      <c r="D13" s="143" t="s">
        <v>421</v>
      </c>
      <c r="E13" s="143">
        <v>33.200000000000003</v>
      </c>
      <c r="F13" s="143">
        <v>3</v>
      </c>
      <c r="G13" s="143" t="s">
        <v>430</v>
      </c>
      <c r="H13" s="148">
        <v>-8.0615666666666694</v>
      </c>
      <c r="I13" s="148">
        <v>6.8998389675255E-3</v>
      </c>
      <c r="J13" s="148">
        <v>-9.45393333333333</v>
      </c>
      <c r="K13" s="148">
        <v>5.1172399244558103E-2</v>
      </c>
      <c r="L13" s="148">
        <v>-3.7219470498915799</v>
      </c>
      <c r="M13" s="148">
        <v>5.1172399244558103E-2</v>
      </c>
      <c r="N13" s="149">
        <v>0.57823666666666695</v>
      </c>
      <c r="O13" s="149">
        <v>9.3968972420569799E-3</v>
      </c>
      <c r="P13" s="150">
        <v>35.073246098299798</v>
      </c>
      <c r="Q13" s="150">
        <v>3.3480120800029201</v>
      </c>
      <c r="R13" s="143"/>
    </row>
    <row r="14" spans="1:18">
      <c r="A14" s="143"/>
      <c r="B14" s="147" t="s">
        <v>435</v>
      </c>
      <c r="C14" s="143" t="s">
        <v>402</v>
      </c>
      <c r="D14" s="143" t="s">
        <v>421</v>
      </c>
      <c r="E14" s="143">
        <v>33.200000000000003</v>
      </c>
      <c r="F14" s="143">
        <v>2</v>
      </c>
      <c r="G14" s="143" t="s">
        <v>426</v>
      </c>
      <c r="H14" s="148">
        <v>-4.5818000000000003</v>
      </c>
      <c r="I14" s="148">
        <v>9.7000000000000003E-2</v>
      </c>
      <c r="J14" s="148">
        <v>-15.76745</v>
      </c>
      <c r="K14" s="148">
        <v>0.12465</v>
      </c>
      <c r="L14" s="148">
        <v>7.9023554823189697</v>
      </c>
      <c r="M14" s="148">
        <v>0.12465</v>
      </c>
      <c r="N14" s="149">
        <v>0.46510499999999999</v>
      </c>
      <c r="O14" s="149">
        <v>1.150130251382E-2</v>
      </c>
      <c r="P14" s="150">
        <v>84.600280600983595</v>
      </c>
      <c r="Q14" s="150">
        <v>6.3009222788507504</v>
      </c>
      <c r="R14" s="143"/>
    </row>
    <row r="15" spans="1:18">
      <c r="A15" s="143"/>
      <c r="B15" s="147" t="s">
        <v>436</v>
      </c>
      <c r="C15" s="143" t="s">
        <v>402</v>
      </c>
      <c r="D15" s="143" t="s">
        <v>421</v>
      </c>
      <c r="E15" s="143">
        <v>37.6</v>
      </c>
      <c r="F15" s="143">
        <v>3</v>
      </c>
      <c r="G15" s="143" t="s">
        <v>422</v>
      </c>
      <c r="H15" s="148">
        <v>-9.0873666666666697</v>
      </c>
      <c r="I15" s="148">
        <v>2.2183577509300701E-3</v>
      </c>
      <c r="J15" s="148">
        <v>-10.0796333333333</v>
      </c>
      <c r="K15" s="148">
        <v>9.2778092481169694E-2</v>
      </c>
      <c r="L15" s="148">
        <v>-3.6254653179362299</v>
      </c>
      <c r="M15" s="148">
        <v>9.2778092481169694E-2</v>
      </c>
      <c r="N15" s="149">
        <v>0.56117666666666699</v>
      </c>
      <c r="O15" s="149">
        <v>9.3907741787494798E-3</v>
      </c>
      <c r="P15" s="150">
        <v>41.152861971742603</v>
      </c>
      <c r="Q15" s="150">
        <v>3.45800135784665</v>
      </c>
      <c r="R15" s="143"/>
    </row>
    <row r="16" spans="1:18">
      <c r="A16" s="143"/>
      <c r="B16" s="147" t="s">
        <v>437</v>
      </c>
      <c r="C16" s="143" t="s">
        <v>402</v>
      </c>
      <c r="D16" s="143" t="s">
        <v>432</v>
      </c>
      <c r="E16" s="143">
        <v>37.6</v>
      </c>
      <c r="F16" s="143">
        <v>3</v>
      </c>
      <c r="G16" s="143" t="s">
        <v>430</v>
      </c>
      <c r="H16" s="148">
        <v>-7.6635666666666697</v>
      </c>
      <c r="I16" s="148">
        <v>1.0955262560878001E-2</v>
      </c>
      <c r="J16" s="148">
        <v>-8.9695333333333291</v>
      </c>
      <c r="K16" s="148">
        <v>7.6721668676094701E-2</v>
      </c>
      <c r="L16" s="148">
        <v>-4.6736544088621503</v>
      </c>
      <c r="M16" s="148">
        <v>7.6721668676094701E-2</v>
      </c>
      <c r="N16" s="149">
        <v>0.59867000000000004</v>
      </c>
      <c r="O16" s="149">
        <v>9.3907741787494798E-3</v>
      </c>
      <c r="P16" s="150">
        <v>28.085845235072998</v>
      </c>
      <c r="Q16" s="150">
        <v>3.0730374632733901</v>
      </c>
      <c r="R16" s="143"/>
    </row>
    <row r="17" spans="1:18">
      <c r="A17" s="143"/>
      <c r="B17" s="151" t="s">
        <v>438</v>
      </c>
      <c r="C17" s="143" t="s">
        <v>402</v>
      </c>
      <c r="D17" s="143" t="s">
        <v>432</v>
      </c>
      <c r="E17" s="143">
        <v>46</v>
      </c>
      <c r="F17" s="143">
        <v>1</v>
      </c>
      <c r="G17" s="143" t="s">
        <v>422</v>
      </c>
      <c r="H17" s="148">
        <v>-7.9188999999999998</v>
      </c>
      <c r="I17" s="148"/>
      <c r="J17" s="148">
        <v>-11.417400000000001</v>
      </c>
      <c r="K17" s="148"/>
      <c r="L17" s="148">
        <v>-0.68361363228427796</v>
      </c>
      <c r="M17" s="148"/>
      <c r="N17" s="149">
        <v>0.53547999999999996</v>
      </c>
      <c r="O17" s="149"/>
      <c r="P17" s="150">
        <v>51.157793298571299</v>
      </c>
      <c r="Q17" s="150"/>
      <c r="R17" s="143"/>
    </row>
    <row r="18" spans="1:18">
      <c r="A18" s="143"/>
      <c r="B18" s="147" t="s">
        <v>439</v>
      </c>
      <c r="C18" s="143" t="s">
        <v>402</v>
      </c>
      <c r="D18" s="143" t="s">
        <v>432</v>
      </c>
      <c r="E18" s="143">
        <v>47.7</v>
      </c>
      <c r="F18" s="143">
        <v>4</v>
      </c>
      <c r="G18" s="143" t="s">
        <v>424</v>
      </c>
      <c r="H18" s="148">
        <v>-8.5927000000000007</v>
      </c>
      <c r="I18" s="148">
        <v>4.82122391100019E-2</v>
      </c>
      <c r="J18" s="148">
        <v>-9.9078250000000008</v>
      </c>
      <c r="K18" s="148">
        <v>0.15018106502374601</v>
      </c>
      <c r="L18" s="148">
        <v>-2.2966323832489501</v>
      </c>
      <c r="M18" s="148">
        <v>0.15018106502374601</v>
      </c>
      <c r="N18" s="149">
        <v>0.54927250000000005</v>
      </c>
      <c r="O18" s="149">
        <v>8.1326490000000005E-3</v>
      </c>
      <c r="P18" s="150">
        <v>45.788070733170997</v>
      </c>
      <c r="Q18" s="150">
        <v>3.2417523165827302</v>
      </c>
      <c r="R18" s="143"/>
    </row>
    <row r="19" spans="1:18">
      <c r="A19" s="143"/>
      <c r="B19" s="147" t="s">
        <v>440</v>
      </c>
      <c r="C19" s="143" t="s">
        <v>402</v>
      </c>
      <c r="D19" s="143" t="s">
        <v>432</v>
      </c>
      <c r="E19" s="143">
        <v>47.7</v>
      </c>
      <c r="F19" s="143">
        <v>2</v>
      </c>
      <c r="G19" s="143" t="s">
        <v>426</v>
      </c>
      <c r="H19" s="148">
        <v>-7.1885500000000002</v>
      </c>
      <c r="I19" s="148">
        <v>6.9650000000000198E-2</v>
      </c>
      <c r="J19" s="148">
        <v>-13.207850000000001</v>
      </c>
      <c r="K19" s="148">
        <v>0.13694999999999999</v>
      </c>
      <c r="L19" s="148">
        <v>0.86042813334597701</v>
      </c>
      <c r="M19" s="148">
        <v>0.13694999999999999</v>
      </c>
      <c r="N19" s="149">
        <v>0.52405500000000005</v>
      </c>
      <c r="O19" s="149">
        <v>1.150130251382E-2</v>
      </c>
      <c r="P19" s="150">
        <v>55.940643476275397</v>
      </c>
      <c r="Q19" s="150">
        <v>4.8140521661424902</v>
      </c>
      <c r="R19" s="143"/>
    </row>
    <row r="20" spans="1:18">
      <c r="A20" s="143"/>
      <c r="B20" s="147" t="s">
        <v>441</v>
      </c>
      <c r="C20" s="143" t="s">
        <v>402</v>
      </c>
      <c r="D20" s="143" t="s">
        <v>432</v>
      </c>
      <c r="E20" s="143">
        <v>52.1</v>
      </c>
      <c r="F20" s="143">
        <v>4</v>
      </c>
      <c r="G20" s="143" t="s">
        <v>430</v>
      </c>
      <c r="H20" s="148">
        <v>-7.8329666666666702</v>
      </c>
      <c r="I20" s="148">
        <v>6.9126462210775494E-2</v>
      </c>
      <c r="J20" s="148">
        <v>-9.8866999999999994</v>
      </c>
      <c r="K20" s="148">
        <v>9.6393308896416605E-2</v>
      </c>
      <c r="L20" s="148">
        <v>-4.2962104284650904</v>
      </c>
      <c r="M20" s="148">
        <v>9.6393308896416605E-2</v>
      </c>
      <c r="N20" s="149">
        <v>0.59016999999999997</v>
      </c>
      <c r="O20" s="149">
        <v>9.3907741787494798E-3</v>
      </c>
      <c r="P20" s="150">
        <v>30.878927106245499</v>
      </c>
      <c r="Q20" s="150">
        <v>3.1272874705997702</v>
      </c>
      <c r="R20" s="143"/>
    </row>
    <row r="21" spans="1:18" ht="15" customHeight="1">
      <c r="A21" s="143"/>
      <c r="B21" s="147" t="s">
        <v>442</v>
      </c>
      <c r="C21" s="143" t="s">
        <v>402</v>
      </c>
      <c r="D21" s="143" t="s">
        <v>443</v>
      </c>
      <c r="E21" s="143">
        <v>59.7</v>
      </c>
      <c r="F21" s="143">
        <v>4</v>
      </c>
      <c r="G21" s="143" t="s">
        <v>430</v>
      </c>
      <c r="H21" s="148">
        <v>-7.44285</v>
      </c>
      <c r="I21" s="148">
        <v>4.4647778966782702E-2</v>
      </c>
      <c r="J21" s="148">
        <v>-9.5548000000000002</v>
      </c>
      <c r="K21" s="148">
        <v>1.99360644728763E-2</v>
      </c>
      <c r="L21" s="148">
        <v>-3.6022419729922599</v>
      </c>
      <c r="M21" s="148">
        <v>1.99360644728763E-2</v>
      </c>
      <c r="N21" s="149">
        <v>0.58570999999999995</v>
      </c>
      <c r="O21" s="149">
        <v>8.1326490000000005E-3</v>
      </c>
      <c r="P21" s="150">
        <v>32.4433923498515</v>
      </c>
      <c r="Q21" s="150">
        <v>2.80624429034718</v>
      </c>
      <c r="R21" s="143"/>
    </row>
    <row r="22" spans="1:18">
      <c r="A22" s="143"/>
      <c r="B22" s="147" t="s">
        <v>444</v>
      </c>
      <c r="C22" s="143" t="s">
        <v>402</v>
      </c>
      <c r="D22" s="143" t="s">
        <v>421</v>
      </c>
      <c r="E22" s="143">
        <v>60.9</v>
      </c>
      <c r="F22" s="143">
        <v>2</v>
      </c>
      <c r="G22" s="143" t="s">
        <v>422</v>
      </c>
      <c r="H22" s="148">
        <v>-7.9645999999999999</v>
      </c>
      <c r="I22" s="148">
        <v>2.3200000000000099E-2</v>
      </c>
      <c r="J22" s="148">
        <v>-10.429600000000001</v>
      </c>
      <c r="K22" s="148">
        <v>6.3299999999999898E-2</v>
      </c>
      <c r="L22" s="148">
        <v>-1.6682049508828001</v>
      </c>
      <c r="M22" s="148">
        <v>6.3299999999999898E-2</v>
      </c>
      <c r="N22" s="149">
        <v>0.54935999999999996</v>
      </c>
      <c r="O22" s="149">
        <v>1.4109999999999999E-2</v>
      </c>
      <c r="P22" s="150">
        <v>45.767380727628201</v>
      </c>
      <c r="Q22" s="150">
        <v>5.4845197907518202</v>
      </c>
      <c r="R22" s="143"/>
    </row>
    <row r="23" spans="1:18">
      <c r="A23" s="143"/>
      <c r="B23" s="147" t="s">
        <v>445</v>
      </c>
      <c r="C23" s="143" t="s">
        <v>402</v>
      </c>
      <c r="D23" s="143" t="s">
        <v>421</v>
      </c>
      <c r="E23" s="143">
        <v>60.9</v>
      </c>
      <c r="F23" s="143">
        <v>2</v>
      </c>
      <c r="G23" s="143" t="s">
        <v>422</v>
      </c>
      <c r="H23" s="148">
        <v>-8.2239000000000004</v>
      </c>
      <c r="I23" s="148">
        <v>0.2656</v>
      </c>
      <c r="J23" s="148">
        <v>-9.7684999999999995</v>
      </c>
      <c r="K23" s="148">
        <v>0.1411</v>
      </c>
      <c r="L23" s="148">
        <v>-1.6102267640573</v>
      </c>
      <c r="M23" s="148">
        <v>0.1411</v>
      </c>
      <c r="N23" s="149">
        <v>0.54498500000000005</v>
      </c>
      <c r="O23" s="149">
        <v>1.8165000000000001E-2</v>
      </c>
      <c r="P23" s="150">
        <v>47.579881794612596</v>
      </c>
      <c r="Q23" s="150">
        <v>7.1788084269016403</v>
      </c>
      <c r="R23" s="143"/>
    </row>
    <row r="24" spans="1:18">
      <c r="A24" s="143"/>
      <c r="B24" s="147" t="s">
        <v>446</v>
      </c>
      <c r="C24" s="143" t="s">
        <v>402</v>
      </c>
      <c r="D24" s="143" t="s">
        <v>443</v>
      </c>
      <c r="E24" s="143">
        <v>64.400000000000006</v>
      </c>
      <c r="F24" s="143">
        <v>3</v>
      </c>
      <c r="G24" s="143" t="s">
        <v>430</v>
      </c>
      <c r="H24" s="148">
        <v>-7.2149333333333301</v>
      </c>
      <c r="I24" s="148">
        <v>2.3794770667335902E-2</v>
      </c>
      <c r="J24" s="148">
        <v>-9.9707000000000008</v>
      </c>
      <c r="K24" s="148">
        <v>5.2150391497412199E-2</v>
      </c>
      <c r="L24" s="148">
        <v>-3.1253322335364802</v>
      </c>
      <c r="M24" s="148">
        <v>5.2150391497412199E-2</v>
      </c>
      <c r="N24" s="149">
        <v>0.58246666666666702</v>
      </c>
      <c r="O24" s="149">
        <v>1.4405642798724499E-2</v>
      </c>
      <c r="P24" s="150">
        <v>33.738149026097901</v>
      </c>
      <c r="Q24" s="150">
        <v>5.1044081908792904</v>
      </c>
      <c r="R24" s="143"/>
    </row>
    <row r="25" spans="1:18">
      <c r="A25" s="143"/>
      <c r="B25" s="147" t="s">
        <v>447</v>
      </c>
      <c r="C25" s="143" t="s">
        <v>402</v>
      </c>
      <c r="D25" s="143" t="s">
        <v>443</v>
      </c>
      <c r="E25" s="143">
        <v>68.599999999999994</v>
      </c>
      <c r="F25" s="143">
        <v>2</v>
      </c>
      <c r="G25" s="143" t="s">
        <v>424</v>
      </c>
      <c r="H25" s="148">
        <v>-8.5643999999999991</v>
      </c>
      <c r="I25" s="148">
        <v>8.9300000000000601E-2</v>
      </c>
      <c r="J25" s="148">
        <v>-11.1219</v>
      </c>
      <c r="K25" s="148">
        <v>6.8999999999999097E-3</v>
      </c>
      <c r="L25" s="148">
        <v>-4.25059056416546</v>
      </c>
      <c r="M25" s="148">
        <v>6.8999999999999097E-3</v>
      </c>
      <c r="N25" s="149">
        <v>0.57928999999999997</v>
      </c>
      <c r="O25" s="149">
        <v>2.4150000000000001E-2</v>
      </c>
      <c r="P25" s="150">
        <v>34.948362295870801</v>
      </c>
      <c r="Q25" s="150">
        <v>8.4559951528647694</v>
      </c>
      <c r="R25" s="143"/>
    </row>
    <row r="26" spans="1:18">
      <c r="A26" s="143"/>
      <c r="B26" s="147" t="s">
        <v>448</v>
      </c>
      <c r="C26" s="143" t="s">
        <v>402</v>
      </c>
      <c r="D26" s="143" t="s">
        <v>443</v>
      </c>
      <c r="E26" s="143">
        <v>68.599999999999994</v>
      </c>
      <c r="F26" s="143">
        <v>2</v>
      </c>
      <c r="G26" s="143" t="s">
        <v>422</v>
      </c>
      <c r="H26" s="148">
        <v>-8.1295000000000002</v>
      </c>
      <c r="I26" s="148">
        <v>0.1096</v>
      </c>
      <c r="J26" s="148">
        <v>-11.328749999999999</v>
      </c>
      <c r="K26" s="148">
        <v>2.6650000000000101E-2</v>
      </c>
      <c r="L26" s="148">
        <v>-2.4647658650571902</v>
      </c>
      <c r="M26" s="148">
        <v>2.6650000000000101E-2</v>
      </c>
      <c r="N26" s="149">
        <v>0.55835999999999997</v>
      </c>
      <c r="O26" s="149">
        <v>1.150130251382E-2</v>
      </c>
      <c r="P26" s="150">
        <v>42.241795745272597</v>
      </c>
      <c r="Q26" s="150">
        <v>4.29231768347376</v>
      </c>
      <c r="R26" s="143"/>
    </row>
    <row r="27" spans="1:18">
      <c r="A27" s="143"/>
      <c r="B27" s="147" t="s">
        <v>449</v>
      </c>
      <c r="C27" s="143" t="s">
        <v>402</v>
      </c>
      <c r="D27" s="143" t="s">
        <v>443</v>
      </c>
      <c r="E27" s="143">
        <v>68.599999999999994</v>
      </c>
      <c r="F27" s="143">
        <v>2</v>
      </c>
      <c r="G27" s="143" t="s">
        <v>430</v>
      </c>
      <c r="H27" s="148">
        <v>-8.4591999999999992</v>
      </c>
      <c r="I27" s="148">
        <v>0.24740000000000001</v>
      </c>
      <c r="J27" s="148">
        <v>-11.33935</v>
      </c>
      <c r="K27" s="148">
        <v>0.15645000000000001</v>
      </c>
      <c r="L27" s="148">
        <v>-3.91978802142921</v>
      </c>
      <c r="M27" s="148">
        <v>0.15645000000000001</v>
      </c>
      <c r="N27" s="149">
        <v>0.57494999999999996</v>
      </c>
      <c r="O27" s="149">
        <v>1.150130251382E-2</v>
      </c>
      <c r="P27" s="150">
        <v>36.143122200360203</v>
      </c>
      <c r="Q27" s="150">
        <v>4.0153813168298598</v>
      </c>
      <c r="R27" s="143"/>
    </row>
    <row r="28" spans="1:18">
      <c r="A28" s="143"/>
      <c r="B28" s="147" t="s">
        <v>450</v>
      </c>
      <c r="C28" s="143" t="s">
        <v>402</v>
      </c>
      <c r="D28" s="143" t="s">
        <v>443</v>
      </c>
      <c r="E28" s="143">
        <v>70.900000000000006</v>
      </c>
      <c r="F28" s="143">
        <v>2</v>
      </c>
      <c r="G28" s="143" t="s">
        <v>430</v>
      </c>
      <c r="H28" s="148">
        <v>-8.5327999999999999</v>
      </c>
      <c r="I28" s="148">
        <v>0.13089999999999999</v>
      </c>
      <c r="J28" s="148">
        <v>-11.86115</v>
      </c>
      <c r="K28" s="148">
        <v>0.26324999999999998</v>
      </c>
      <c r="L28" s="148">
        <v>-5.6936316732994801</v>
      </c>
      <c r="M28" s="148">
        <v>0.26324999999999998</v>
      </c>
      <c r="N28" s="149">
        <v>0.60094999999999998</v>
      </c>
      <c r="O28" s="149">
        <v>1.150130251382E-2</v>
      </c>
      <c r="P28" s="150">
        <v>27.337996717355001</v>
      </c>
      <c r="Q28" s="150">
        <v>3.71090840042234</v>
      </c>
      <c r="R28" s="143"/>
    </row>
    <row r="29" spans="1:18">
      <c r="A29" s="143"/>
      <c r="B29" s="147" t="s">
        <v>451</v>
      </c>
      <c r="C29" s="143" t="s">
        <v>402</v>
      </c>
      <c r="D29" s="143" t="s">
        <v>443</v>
      </c>
      <c r="E29" s="143">
        <v>70.900000000000006</v>
      </c>
      <c r="F29" s="143">
        <v>4</v>
      </c>
      <c r="G29" s="143" t="s">
        <v>430</v>
      </c>
      <c r="H29" s="148">
        <v>-8.5928000000000004</v>
      </c>
      <c r="I29" s="148">
        <v>2.0148573150474001E-2</v>
      </c>
      <c r="J29" s="148">
        <v>-11.894325</v>
      </c>
      <c r="K29" s="148">
        <v>0.23560234285408399</v>
      </c>
      <c r="L29" s="148">
        <v>-3.8494929371812501</v>
      </c>
      <c r="M29" s="148">
        <v>0.23560234285408399</v>
      </c>
      <c r="N29" s="149">
        <v>0.57227499999999998</v>
      </c>
      <c r="O29" s="149">
        <v>9.1665374233313099E-3</v>
      </c>
      <c r="P29" s="150">
        <v>37.236334078228801</v>
      </c>
      <c r="Q29" s="150">
        <v>3.3851283805714298</v>
      </c>
      <c r="R29" s="143"/>
    </row>
    <row r="30" spans="1:18">
      <c r="A30" s="143"/>
      <c r="B30" s="151" t="s">
        <v>452</v>
      </c>
      <c r="C30" s="143" t="s">
        <v>402</v>
      </c>
      <c r="D30" s="143" t="s">
        <v>421</v>
      </c>
      <c r="E30" s="143">
        <v>73.099999999999994</v>
      </c>
      <c r="F30" s="143">
        <v>3</v>
      </c>
      <c r="G30" s="143" t="s">
        <v>422</v>
      </c>
      <c r="H30" s="148">
        <v>-7.4762333333333304</v>
      </c>
      <c r="I30" s="148">
        <v>3.04841671108863E-2</v>
      </c>
      <c r="J30" s="148">
        <v>-11.406599999999999</v>
      </c>
      <c r="K30" s="148">
        <v>6.1021635507416398E-2</v>
      </c>
      <c r="L30" s="148">
        <v>-3.7032294103188401</v>
      </c>
      <c r="M30" s="148">
        <v>6.1021635507416398E-2</v>
      </c>
      <c r="N30" s="149">
        <v>0.58656666666666701</v>
      </c>
      <c r="O30" s="149">
        <v>9.3907741787494798E-3</v>
      </c>
      <c r="P30" s="150">
        <v>32.0930174499399</v>
      </c>
      <c r="Q30" s="150">
        <v>3.15732899585633</v>
      </c>
      <c r="R30" s="143"/>
    </row>
    <row r="31" spans="1:18">
      <c r="A31" s="143"/>
      <c r="B31" s="158" t="s">
        <v>453</v>
      </c>
      <c r="C31" s="159" t="s">
        <v>402</v>
      </c>
      <c r="D31" s="159" t="s">
        <v>443</v>
      </c>
      <c r="E31" s="159">
        <v>88.6</v>
      </c>
      <c r="F31" s="159">
        <v>5</v>
      </c>
      <c r="G31" s="159" t="s">
        <v>430</v>
      </c>
      <c r="H31" s="160">
        <v>-7.5862600000000002</v>
      </c>
      <c r="I31" s="160">
        <v>1.9422528156756401E-2</v>
      </c>
      <c r="J31" s="160">
        <v>-11.099159999999999</v>
      </c>
      <c r="K31" s="160">
        <v>2.6822911847896001E-2</v>
      </c>
      <c r="L31" s="160">
        <v>-5.3369192037151798</v>
      </c>
      <c r="M31" s="160">
        <v>2.6822911847896001E-2</v>
      </c>
      <c r="N31" s="161">
        <v>0.61085800000000001</v>
      </c>
      <c r="O31" s="161">
        <v>1.1370678255935299E-2</v>
      </c>
      <c r="P31" s="162">
        <v>24.384882756906801</v>
      </c>
      <c r="Q31" s="162">
        <v>3.77554718984883</v>
      </c>
      <c r="R31" s="143"/>
    </row>
    <row r="32" spans="1:18">
      <c r="A32" s="143"/>
      <c r="B32" s="147"/>
      <c r="C32" s="151"/>
      <c r="D32" s="151"/>
      <c r="E32" s="151"/>
      <c r="F32" s="151"/>
      <c r="G32" s="143"/>
      <c r="H32" s="152"/>
      <c r="I32" s="152"/>
      <c r="J32" s="152"/>
      <c r="K32" s="152"/>
      <c r="L32" s="152"/>
      <c r="M32" s="152"/>
      <c r="N32" s="153"/>
      <c r="O32" s="153"/>
      <c r="P32" s="154"/>
      <c r="Q32" s="154"/>
      <c r="R32" s="143"/>
    </row>
    <row r="33" spans="1:18">
      <c r="A33" s="143"/>
      <c r="B33" s="321" t="s">
        <v>861</v>
      </c>
      <c r="C33" s="321"/>
      <c r="D33" s="321"/>
      <c r="E33" s="321"/>
      <c r="F33" s="321"/>
      <c r="G33" s="321"/>
      <c r="H33" s="321"/>
      <c r="I33" s="321"/>
      <c r="J33" s="321"/>
      <c r="K33" s="321"/>
      <c r="L33" s="321"/>
      <c r="M33" s="321"/>
      <c r="N33" s="321"/>
      <c r="O33" s="321"/>
      <c r="P33" s="321"/>
      <c r="Q33" s="321"/>
      <c r="R33" s="143"/>
    </row>
    <row r="34" spans="1:18" s="146" customFormat="1" ht="36">
      <c r="A34" s="144"/>
      <c r="B34" s="145" t="s">
        <v>186</v>
      </c>
      <c r="C34" s="145" t="s">
        <v>392</v>
      </c>
      <c r="D34" s="145" t="s">
        <v>412</v>
      </c>
      <c r="E34" s="145" t="s">
        <v>413</v>
      </c>
      <c r="F34" s="145" t="s">
        <v>26</v>
      </c>
      <c r="G34" s="145" t="s">
        <v>414</v>
      </c>
      <c r="H34" s="145" t="s">
        <v>415</v>
      </c>
      <c r="I34" s="145" t="s">
        <v>367</v>
      </c>
      <c r="J34" s="145" t="s">
        <v>416</v>
      </c>
      <c r="K34" s="145" t="s">
        <v>367</v>
      </c>
      <c r="L34" s="145" t="s">
        <v>417</v>
      </c>
      <c r="M34" s="145" t="s">
        <v>367</v>
      </c>
      <c r="N34" s="145" t="s">
        <v>418</v>
      </c>
      <c r="O34" s="145" t="s">
        <v>367</v>
      </c>
      <c r="P34" s="145" t="s">
        <v>419</v>
      </c>
      <c r="Q34" s="145" t="s">
        <v>367</v>
      </c>
      <c r="R34" s="144"/>
    </row>
    <row r="35" spans="1:18" ht="15" customHeight="1">
      <c r="A35" s="143"/>
      <c r="B35" s="147" t="s">
        <v>454</v>
      </c>
      <c r="C35" s="143" t="s">
        <v>399</v>
      </c>
      <c r="D35" s="143" t="s">
        <v>455</v>
      </c>
      <c r="E35" s="143">
        <v>222.8</v>
      </c>
      <c r="F35" s="143">
        <v>2</v>
      </c>
      <c r="G35" s="143" t="s">
        <v>456</v>
      </c>
      <c r="H35" s="148">
        <v>-6.4020999999999999</v>
      </c>
      <c r="I35" s="148">
        <v>0.1183</v>
      </c>
      <c r="J35" s="148">
        <v>-10.043749999999999</v>
      </c>
      <c r="K35" s="148">
        <v>3.2350000000000101E-2</v>
      </c>
      <c r="L35" s="148">
        <v>-0.23257847959860101</v>
      </c>
      <c r="M35" s="148">
        <v>3.2350000000000101E-2</v>
      </c>
      <c r="N35" s="149">
        <v>0.55104500000000001</v>
      </c>
      <c r="O35" s="149">
        <v>1.150130251382E-2</v>
      </c>
      <c r="P35" s="150">
        <v>44.997473129417301</v>
      </c>
      <c r="Q35" s="150">
        <v>4.3730208878557999</v>
      </c>
      <c r="R35" s="143"/>
    </row>
    <row r="36" spans="1:18">
      <c r="A36" s="143"/>
      <c r="B36" s="147" t="s">
        <v>457</v>
      </c>
      <c r="C36" s="143" t="s">
        <v>399</v>
      </c>
      <c r="D36" s="143" t="s">
        <v>455</v>
      </c>
      <c r="E36" s="143">
        <v>222.8</v>
      </c>
      <c r="F36" s="143">
        <v>1</v>
      </c>
      <c r="G36" s="143" t="s">
        <v>424</v>
      </c>
      <c r="H36" s="148">
        <v>-7.4332000000000003</v>
      </c>
      <c r="I36" s="148"/>
      <c r="J36" s="148">
        <v>-9.0393000000000008</v>
      </c>
      <c r="K36" s="148"/>
      <c r="L36" s="148">
        <v>-0.102463453900327</v>
      </c>
      <c r="M36" s="148"/>
      <c r="N36" s="149">
        <v>0.53417000000000003</v>
      </c>
      <c r="O36" s="149"/>
      <c r="P36" s="150">
        <v>51.694893407037497</v>
      </c>
      <c r="Q36" s="150"/>
      <c r="R36" s="143"/>
    </row>
    <row r="37" spans="1:18">
      <c r="A37" s="143"/>
      <c r="B37" s="147" t="s">
        <v>458</v>
      </c>
      <c r="C37" s="143" t="s">
        <v>399</v>
      </c>
      <c r="D37" s="143" t="s">
        <v>455</v>
      </c>
      <c r="E37" s="143">
        <v>321.60000000000002</v>
      </c>
      <c r="F37" s="143">
        <v>2</v>
      </c>
      <c r="G37" s="143" t="s">
        <v>456</v>
      </c>
      <c r="H37" s="148">
        <v>-9.8666</v>
      </c>
      <c r="I37" s="148">
        <v>1.3000000000005199E-3</v>
      </c>
      <c r="J37" s="148">
        <v>-7.9912000000000001</v>
      </c>
      <c r="K37" s="148">
        <v>1.8799999999999699E-2</v>
      </c>
      <c r="L37" s="148">
        <v>-3.8540620074293201</v>
      </c>
      <c r="M37" s="148">
        <v>1.8799999999999699E-2</v>
      </c>
      <c r="N37" s="149">
        <v>0.55301</v>
      </c>
      <c r="O37" s="149">
        <v>1.150130251382E-2</v>
      </c>
      <c r="P37" s="150">
        <v>44.235892644300598</v>
      </c>
      <c r="Q37" s="150">
        <v>4.3367798539700599</v>
      </c>
      <c r="R37" s="143"/>
    </row>
    <row r="38" spans="1:18">
      <c r="A38" s="143"/>
      <c r="B38" s="147" t="s">
        <v>459</v>
      </c>
      <c r="C38" s="143" t="s">
        <v>399</v>
      </c>
      <c r="D38" s="143" t="s">
        <v>455</v>
      </c>
      <c r="E38" s="143">
        <v>353.5</v>
      </c>
      <c r="F38" s="143">
        <v>2</v>
      </c>
      <c r="G38" s="143" t="s">
        <v>456</v>
      </c>
      <c r="H38" s="148">
        <v>-9.0081000000000007</v>
      </c>
      <c r="I38" s="148">
        <v>3.7700000000000101E-2</v>
      </c>
      <c r="J38" s="148">
        <v>-8.5904000000000007</v>
      </c>
      <c r="K38" s="148">
        <v>7.39999999999963E-3</v>
      </c>
      <c r="L38" s="148">
        <v>-4.1726263441253204</v>
      </c>
      <c r="M38" s="148">
        <v>7.39999999999963E-3</v>
      </c>
      <c r="N38" s="149">
        <v>0.57052499999999995</v>
      </c>
      <c r="O38" s="149">
        <v>1.150130251382E-2</v>
      </c>
      <c r="P38" s="150">
        <v>37.7423802801273</v>
      </c>
      <c r="Q38" s="150">
        <v>4.0938520146244501</v>
      </c>
      <c r="R38" s="143"/>
    </row>
    <row r="39" spans="1:18">
      <c r="A39" s="143"/>
      <c r="B39" s="147" t="s">
        <v>460</v>
      </c>
      <c r="C39" s="143" t="s">
        <v>399</v>
      </c>
      <c r="D39" s="143" t="s">
        <v>455</v>
      </c>
      <c r="E39" s="143">
        <v>353.5</v>
      </c>
      <c r="F39" s="143">
        <v>2</v>
      </c>
      <c r="G39" s="143" t="s">
        <v>424</v>
      </c>
      <c r="H39" s="148">
        <v>-9.3590499999999999</v>
      </c>
      <c r="I39" s="148">
        <v>0.13395000000000001</v>
      </c>
      <c r="J39" s="148">
        <v>-7.6064499999999997</v>
      </c>
      <c r="K39" s="148">
        <v>0.17915</v>
      </c>
      <c r="L39" s="148">
        <v>-2.3867636164393402</v>
      </c>
      <c r="M39" s="148">
        <v>0.17915</v>
      </c>
      <c r="N39" s="149">
        <v>0.53986000000000001</v>
      </c>
      <c r="O39" s="149">
        <v>2.018E-2</v>
      </c>
      <c r="P39" s="150">
        <v>49.6882393112381</v>
      </c>
      <c r="Q39" s="150">
        <v>8.1312784506043805</v>
      </c>
      <c r="R39" s="143"/>
    </row>
    <row r="40" spans="1:18">
      <c r="A40" s="143"/>
      <c r="B40" s="147" t="s">
        <v>461</v>
      </c>
      <c r="C40" s="143" t="s">
        <v>399</v>
      </c>
      <c r="D40" s="143" t="s">
        <v>455</v>
      </c>
      <c r="E40" s="143">
        <v>353.5</v>
      </c>
      <c r="F40" s="143">
        <v>2</v>
      </c>
      <c r="G40" s="143" t="s">
        <v>430</v>
      </c>
      <c r="H40" s="148">
        <v>-9.3261000000000003</v>
      </c>
      <c r="I40" s="148">
        <v>6.2999999999999695E-2</v>
      </c>
      <c r="J40" s="148">
        <v>-7.6406000000000001</v>
      </c>
      <c r="K40" s="148">
        <v>5.6300000000000197E-2</v>
      </c>
      <c r="L40" s="148">
        <v>-4.9461806692760302</v>
      </c>
      <c r="M40" s="148">
        <v>5.6300000000000197E-2</v>
      </c>
      <c r="N40" s="149">
        <v>0.57725000000000004</v>
      </c>
      <c r="O40" s="149">
        <v>1.150130251382E-2</v>
      </c>
      <c r="P40" s="150">
        <v>35.316135465156798</v>
      </c>
      <c r="Q40" s="150">
        <v>3.96998073408247</v>
      </c>
      <c r="R40" s="143"/>
    </row>
    <row r="41" spans="1:18">
      <c r="A41" s="143"/>
      <c r="B41" s="147" t="s">
        <v>462</v>
      </c>
      <c r="C41" s="143" t="s">
        <v>399</v>
      </c>
      <c r="D41" s="143" t="s">
        <v>455</v>
      </c>
      <c r="E41" s="143">
        <v>365</v>
      </c>
      <c r="F41" s="143">
        <v>2</v>
      </c>
      <c r="G41" s="143" t="s">
        <v>456</v>
      </c>
      <c r="H41" s="148">
        <v>-8.2486499999999996</v>
      </c>
      <c r="I41" s="148">
        <v>0.46475</v>
      </c>
      <c r="J41" s="148">
        <v>-8.3057499999999997</v>
      </c>
      <c r="K41" s="148">
        <v>0.13575000000000001</v>
      </c>
      <c r="L41" s="148">
        <v>0.51186724047147403</v>
      </c>
      <c r="M41" s="148">
        <v>0.13575000000000001</v>
      </c>
      <c r="N41" s="149">
        <v>0.51417999999999997</v>
      </c>
      <c r="O41" s="149">
        <v>1.150130251382E-2</v>
      </c>
      <c r="P41" s="150">
        <v>60.323204069798599</v>
      </c>
      <c r="Q41" s="150">
        <v>5.0820567002635597</v>
      </c>
      <c r="R41" s="143"/>
    </row>
    <row r="42" spans="1:18">
      <c r="A42" s="143"/>
      <c r="B42" s="147" t="s">
        <v>463</v>
      </c>
      <c r="C42" s="143" t="s">
        <v>399</v>
      </c>
      <c r="D42" s="143" t="s">
        <v>455</v>
      </c>
      <c r="E42" s="143">
        <v>365</v>
      </c>
      <c r="F42" s="143">
        <v>2</v>
      </c>
      <c r="G42" s="143" t="s">
        <v>456</v>
      </c>
      <c r="H42" s="148">
        <v>-8.3681000000000001</v>
      </c>
      <c r="I42" s="148">
        <v>4.4399999999999502E-2</v>
      </c>
      <c r="J42" s="148">
        <v>-7.8727499999999999</v>
      </c>
      <c r="K42" s="148">
        <v>2.555E-2</v>
      </c>
      <c r="L42" s="148">
        <v>-2.75044858623016</v>
      </c>
      <c r="M42" s="148">
        <v>2.555E-2</v>
      </c>
      <c r="N42" s="149">
        <v>0.55889500000000003</v>
      </c>
      <c r="O42" s="149">
        <v>1.150130251382E-2</v>
      </c>
      <c r="P42" s="150">
        <v>41.989069881930803</v>
      </c>
      <c r="Q42" s="150">
        <v>4.2325580721362401</v>
      </c>
      <c r="R42" s="143"/>
    </row>
    <row r="43" spans="1:18">
      <c r="A43" s="143"/>
      <c r="B43" s="147" t="s">
        <v>464</v>
      </c>
      <c r="C43" s="143" t="s">
        <v>399</v>
      </c>
      <c r="D43" s="143" t="s">
        <v>455</v>
      </c>
      <c r="E43" s="143">
        <v>392.6</v>
      </c>
      <c r="F43" s="143">
        <v>4</v>
      </c>
      <c r="G43" s="143" t="s">
        <v>456</v>
      </c>
      <c r="H43" s="148">
        <v>-8.963025</v>
      </c>
      <c r="I43" s="148">
        <v>7.5665244112912604E-3</v>
      </c>
      <c r="J43" s="148">
        <v>-8.3091500000000007</v>
      </c>
      <c r="K43" s="148">
        <v>2.4254295152267898E-2</v>
      </c>
      <c r="L43" s="148">
        <v>-3.5665487068250701</v>
      </c>
      <c r="M43" s="148">
        <v>2.4254295152267898E-2</v>
      </c>
      <c r="N43" s="149">
        <v>0.56317499999999998</v>
      </c>
      <c r="O43" s="149">
        <v>1.42101293097565E-2</v>
      </c>
      <c r="P43" s="150">
        <v>40.789778729601302</v>
      </c>
      <c r="Q43" s="150">
        <v>5.5214918095619101</v>
      </c>
      <c r="R43" s="143"/>
    </row>
    <row r="44" spans="1:18" ht="15" customHeight="1">
      <c r="A44" s="143"/>
      <c r="B44" s="147" t="s">
        <v>465</v>
      </c>
      <c r="C44" s="143" t="s">
        <v>399</v>
      </c>
      <c r="D44" s="143" t="s">
        <v>455</v>
      </c>
      <c r="E44" s="143">
        <v>414.4</v>
      </c>
      <c r="F44" s="143">
        <v>3</v>
      </c>
      <c r="G44" s="143" t="s">
        <v>456</v>
      </c>
      <c r="H44" s="148">
        <v>-9.6658000000000008</v>
      </c>
      <c r="I44" s="148">
        <v>3.6480679818227203E-2</v>
      </c>
      <c r="J44" s="148">
        <v>-8.2138000000000009</v>
      </c>
      <c r="K44" s="148">
        <v>0.21306912806254499</v>
      </c>
      <c r="L44" s="148">
        <v>-5.5103768105350399</v>
      </c>
      <c r="M44" s="148">
        <v>0.21306912806254499</v>
      </c>
      <c r="N44" s="149">
        <v>0.58074333333333295</v>
      </c>
      <c r="O44" s="149">
        <v>9.3907741787494798E-3</v>
      </c>
      <c r="P44" s="150">
        <v>34.137440714138798</v>
      </c>
      <c r="Q44" s="150">
        <v>3.25831114019191</v>
      </c>
      <c r="R44" s="143"/>
    </row>
    <row r="45" spans="1:18">
      <c r="A45" s="143"/>
      <c r="B45" s="147" t="s">
        <v>466</v>
      </c>
      <c r="C45" s="143" t="s">
        <v>399</v>
      </c>
      <c r="D45" s="143" t="s">
        <v>455</v>
      </c>
      <c r="E45" s="143">
        <v>414.4</v>
      </c>
      <c r="F45" s="143">
        <v>5</v>
      </c>
      <c r="G45" s="143" t="s">
        <v>430</v>
      </c>
      <c r="H45" s="148">
        <v>-9.5603999999999996</v>
      </c>
      <c r="I45" s="148">
        <v>2.1295562918129299E-2</v>
      </c>
      <c r="J45" s="148">
        <v>-7.7418199999999997</v>
      </c>
      <c r="K45" s="148">
        <v>4.0594265604885597E-2</v>
      </c>
      <c r="L45" s="148">
        <v>-5.9146411605989897</v>
      </c>
      <c r="M45" s="148">
        <v>4.0594265604885597E-2</v>
      </c>
      <c r="N45" s="149">
        <v>0.58913000000000004</v>
      </c>
      <c r="O45" s="149">
        <v>1.07405954211114E-2</v>
      </c>
      <c r="P45" s="150">
        <v>31.474024116676699</v>
      </c>
      <c r="Q45" s="150">
        <v>3.8235423698319901</v>
      </c>
      <c r="R45" s="143"/>
    </row>
    <row r="46" spans="1:18">
      <c r="A46" s="143"/>
      <c r="B46" s="147" t="s">
        <v>467</v>
      </c>
      <c r="C46" s="143" t="s">
        <v>399</v>
      </c>
      <c r="D46" s="143" t="s">
        <v>455</v>
      </c>
      <c r="E46" s="143">
        <v>419.7</v>
      </c>
      <c r="F46" s="143">
        <v>6</v>
      </c>
      <c r="G46" s="143" t="s">
        <v>456</v>
      </c>
      <c r="H46" s="148">
        <v>-9.2139000000000006</v>
      </c>
      <c r="I46" s="148">
        <v>1.3660307463596999E-2</v>
      </c>
      <c r="J46" s="148">
        <v>-9.1342833333333306</v>
      </c>
      <c r="K46" s="148">
        <v>0.13317939384320901</v>
      </c>
      <c r="L46" s="148">
        <v>-5.0156359025764896</v>
      </c>
      <c r="M46" s="148">
        <v>0.13317939384320901</v>
      </c>
      <c r="N46" s="149">
        <v>0.58067000000000002</v>
      </c>
      <c r="O46" s="149">
        <v>8.9094964317107499E-3</v>
      </c>
      <c r="P46" s="150">
        <v>34.353110565997902</v>
      </c>
      <c r="Q46" s="150">
        <v>3.28692624368083</v>
      </c>
      <c r="R46" s="143"/>
    </row>
    <row r="47" spans="1:18">
      <c r="A47" s="143"/>
      <c r="B47" s="147" t="s">
        <v>468</v>
      </c>
      <c r="C47" s="143" t="s">
        <v>399</v>
      </c>
      <c r="D47" s="143" t="s">
        <v>455</v>
      </c>
      <c r="E47" s="143">
        <v>424.3</v>
      </c>
      <c r="F47" s="143">
        <v>2</v>
      </c>
      <c r="G47" s="143" t="s">
        <v>422</v>
      </c>
      <c r="H47" s="148">
        <v>-7.8537499999999998</v>
      </c>
      <c r="I47" s="148">
        <v>1.295E-2</v>
      </c>
      <c r="J47" s="148">
        <v>-9.0619499999999995</v>
      </c>
      <c r="K47" s="148">
        <v>9.4549999999999898E-2</v>
      </c>
      <c r="L47" s="148">
        <v>-0.72012765132978995</v>
      </c>
      <c r="M47" s="148">
        <v>9.4549999999999898E-2</v>
      </c>
      <c r="N47" s="149">
        <v>0.53718999999999995</v>
      </c>
      <c r="O47" s="149">
        <v>1.154E-2</v>
      </c>
      <c r="P47" s="150">
        <v>50.562673619911301</v>
      </c>
      <c r="Q47" s="150">
        <v>4.6917664696358097</v>
      </c>
      <c r="R47" s="143"/>
    </row>
    <row r="48" spans="1:18">
      <c r="A48" s="143"/>
      <c r="B48" s="147" t="s">
        <v>469</v>
      </c>
      <c r="C48" s="143" t="s">
        <v>399</v>
      </c>
      <c r="D48" s="143" t="s">
        <v>455</v>
      </c>
      <c r="E48" s="143">
        <v>424.3</v>
      </c>
      <c r="F48" s="143">
        <v>3</v>
      </c>
      <c r="G48" s="143" t="s">
        <v>422</v>
      </c>
      <c r="H48" s="148">
        <v>-8.2752333333333308</v>
      </c>
      <c r="I48" s="148">
        <v>9.3084788111579293E-3</v>
      </c>
      <c r="J48" s="148">
        <v>-8.7959333333333305</v>
      </c>
      <c r="K48" s="148">
        <v>0.118360893504194</v>
      </c>
      <c r="L48" s="148">
        <v>-2.6446908359953301</v>
      </c>
      <c r="M48" s="148">
        <v>0.118360893504194</v>
      </c>
      <c r="N48" s="149">
        <v>0.559043333333333</v>
      </c>
      <c r="O48" s="149">
        <v>9.8072189964558496E-3</v>
      </c>
      <c r="P48" s="150">
        <v>42.057374395030202</v>
      </c>
      <c r="Q48" s="150">
        <v>3.7423515825526801</v>
      </c>
      <c r="R48" s="143"/>
    </row>
    <row r="49" spans="1:18">
      <c r="A49" s="143"/>
      <c r="B49" s="147" t="s">
        <v>470</v>
      </c>
      <c r="C49" s="143" t="s">
        <v>399</v>
      </c>
      <c r="D49" s="143" t="s">
        <v>455</v>
      </c>
      <c r="E49" s="143">
        <v>461.3</v>
      </c>
      <c r="F49" s="143">
        <v>4</v>
      </c>
      <c r="G49" s="143" t="s">
        <v>456</v>
      </c>
      <c r="H49" s="148">
        <v>-9.0191499999999998</v>
      </c>
      <c r="I49" s="148">
        <v>5.9424314608303802E-2</v>
      </c>
      <c r="J49" s="148">
        <v>-7.8779000000000003</v>
      </c>
      <c r="K49" s="148">
        <v>0.13403037591033901</v>
      </c>
      <c r="L49" s="148">
        <v>-4.27145810252307</v>
      </c>
      <c r="M49" s="148">
        <v>0.13403037591033901</v>
      </c>
      <c r="N49" s="149">
        <v>0.57389000000000001</v>
      </c>
      <c r="O49" s="149">
        <v>2.0165840754437499E-2</v>
      </c>
      <c r="P49" s="150">
        <v>37.270814222361103</v>
      </c>
      <c r="Q49" s="150">
        <v>7.7046017270871401</v>
      </c>
      <c r="R49" s="143"/>
    </row>
    <row r="50" spans="1:18">
      <c r="A50" s="143"/>
      <c r="B50" s="147" t="s">
        <v>471</v>
      </c>
      <c r="C50" s="143" t="s">
        <v>399</v>
      </c>
      <c r="D50" s="143" t="s">
        <v>455</v>
      </c>
      <c r="E50" s="143">
        <v>461.3</v>
      </c>
      <c r="F50" s="143">
        <v>3</v>
      </c>
      <c r="G50" s="143" t="s">
        <v>422</v>
      </c>
      <c r="H50" s="148">
        <v>-8.92753333333334</v>
      </c>
      <c r="I50" s="148">
        <v>9.4019436524818506E-2</v>
      </c>
      <c r="J50" s="148">
        <v>-7.2657333333333298</v>
      </c>
      <c r="K50" s="148">
        <v>3.9053823258563297E-2</v>
      </c>
      <c r="L50" s="148">
        <v>-4.12746022447618</v>
      </c>
      <c r="M50" s="148">
        <v>3.9053823258563297E-2</v>
      </c>
      <c r="N50" s="149">
        <v>0.57174000000000003</v>
      </c>
      <c r="O50" s="149">
        <v>1.5084087642280501E-2</v>
      </c>
      <c r="P50" s="150">
        <v>37.549827414671199</v>
      </c>
      <c r="Q50" s="150">
        <v>5.5491751562272098</v>
      </c>
      <c r="R50" s="143"/>
    </row>
    <row r="51" spans="1:18">
      <c r="A51" s="143"/>
      <c r="B51" s="147" t="s">
        <v>472</v>
      </c>
      <c r="C51" s="143" t="s">
        <v>399</v>
      </c>
      <c r="D51" s="143" t="s">
        <v>455</v>
      </c>
      <c r="E51" s="143">
        <v>479.9</v>
      </c>
      <c r="F51" s="143">
        <v>3</v>
      </c>
      <c r="G51" s="143" t="s">
        <v>422</v>
      </c>
      <c r="H51" s="148">
        <v>-8.8518333333333299</v>
      </c>
      <c r="I51" s="148">
        <v>2.8175008626637701E-2</v>
      </c>
      <c r="J51" s="148">
        <v>-8.3835999999999995</v>
      </c>
      <c r="K51" s="148">
        <v>3.38275528723751E-2</v>
      </c>
      <c r="L51" s="148">
        <v>-3.9085250506284401</v>
      </c>
      <c r="M51" s="148">
        <v>3.38275528723751E-2</v>
      </c>
      <c r="N51" s="149">
        <v>0.56951333333333298</v>
      </c>
      <c r="O51" s="149">
        <v>1.3841194954836E-2</v>
      </c>
      <c r="P51" s="150">
        <v>38.319719105067001</v>
      </c>
      <c r="Q51" s="150">
        <v>5.1300616925977698</v>
      </c>
      <c r="R51" s="143"/>
    </row>
    <row r="52" spans="1:18">
      <c r="A52" s="143"/>
      <c r="B52" s="147" t="s">
        <v>473</v>
      </c>
      <c r="C52" s="143" t="s">
        <v>399</v>
      </c>
      <c r="D52" s="143" t="s">
        <v>455</v>
      </c>
      <c r="E52" s="143">
        <v>479.9</v>
      </c>
      <c r="F52" s="143">
        <v>3</v>
      </c>
      <c r="G52" s="143" t="s">
        <v>456</v>
      </c>
      <c r="H52" s="148">
        <v>-9.0476666666666699</v>
      </c>
      <c r="I52" s="148">
        <v>0.11502603087031101</v>
      </c>
      <c r="J52" s="148">
        <v>-7.7782</v>
      </c>
      <c r="K52" s="148">
        <v>0.20249417275566201</v>
      </c>
      <c r="L52" s="148">
        <v>-4.0570412831951899</v>
      </c>
      <c r="M52" s="148">
        <v>0.20249417275566201</v>
      </c>
      <c r="N52" s="149">
        <v>0.56891999999999998</v>
      </c>
      <c r="O52" s="149">
        <v>1.5110297813081E-2</v>
      </c>
      <c r="P52" s="150">
        <v>38.580855520402501</v>
      </c>
      <c r="Q52" s="150">
        <v>5.6238717624221604</v>
      </c>
      <c r="R52" s="143"/>
    </row>
    <row r="53" spans="1:18">
      <c r="A53" s="143"/>
      <c r="B53" s="147" t="s">
        <v>474</v>
      </c>
      <c r="C53" s="143" t="s">
        <v>399</v>
      </c>
      <c r="D53" s="143" t="s">
        <v>455</v>
      </c>
      <c r="E53" s="143">
        <v>480.4</v>
      </c>
      <c r="F53" s="143">
        <v>1</v>
      </c>
      <c r="G53" s="143" t="s">
        <v>426</v>
      </c>
      <c r="H53" s="148">
        <v>-8.5625</v>
      </c>
      <c r="I53" s="148"/>
      <c r="J53" s="148">
        <v>-7.907</v>
      </c>
      <c r="K53" s="148"/>
      <c r="L53" s="148">
        <v>-4.5782519186171804</v>
      </c>
      <c r="M53" s="148"/>
      <c r="N53" s="149">
        <v>0.58328000000000002</v>
      </c>
      <c r="O53" s="149"/>
      <c r="P53" s="150">
        <v>33.215350683455704</v>
      </c>
      <c r="Q53" s="150"/>
      <c r="R53" s="143"/>
    </row>
    <row r="54" spans="1:18">
      <c r="A54" s="143"/>
      <c r="B54" s="147" t="s">
        <v>475</v>
      </c>
      <c r="C54" s="143" t="s">
        <v>399</v>
      </c>
      <c r="D54" s="143" t="s">
        <v>455</v>
      </c>
      <c r="E54" s="143">
        <v>494</v>
      </c>
      <c r="F54" s="143">
        <v>2</v>
      </c>
      <c r="G54" s="143" t="s">
        <v>430</v>
      </c>
      <c r="H54" s="148">
        <v>-8.4812499999999993</v>
      </c>
      <c r="I54" s="148">
        <v>9.5000000000045103E-4</v>
      </c>
      <c r="J54" s="148">
        <v>-7.5508499999999996</v>
      </c>
      <c r="K54" s="148">
        <v>3.1449999999999999E-2</v>
      </c>
      <c r="L54" s="148">
        <v>-4.1607089770827796</v>
      </c>
      <c r="M54" s="148">
        <v>3.1449999999999999E-2</v>
      </c>
      <c r="N54" s="149">
        <v>0.57821</v>
      </c>
      <c r="O54" s="149">
        <v>1.150130251382E-2</v>
      </c>
      <c r="P54" s="150">
        <v>34.982041989526202</v>
      </c>
      <c r="Q54" s="150">
        <v>3.9603434334942502</v>
      </c>
      <c r="R54" s="143"/>
    </row>
    <row r="55" spans="1:18">
      <c r="A55" s="143"/>
      <c r="B55" s="147" t="s">
        <v>476</v>
      </c>
      <c r="C55" s="143" t="s">
        <v>399</v>
      </c>
      <c r="D55" s="143" t="s">
        <v>455</v>
      </c>
      <c r="E55" s="143">
        <v>494</v>
      </c>
      <c r="F55" s="143">
        <v>4</v>
      </c>
      <c r="G55" s="143" t="s">
        <v>430</v>
      </c>
      <c r="H55" s="148">
        <v>-8.4953000000000003</v>
      </c>
      <c r="I55" s="148">
        <v>0.13647750730431699</v>
      </c>
      <c r="J55" s="148">
        <v>-7.4803666666666704</v>
      </c>
      <c r="K55" s="148">
        <v>0.22026174076412899</v>
      </c>
      <c r="L55" s="148">
        <v>-3.8967029345117199</v>
      </c>
      <c r="M55" s="148">
        <v>0.22026174076412899</v>
      </c>
      <c r="N55" s="149">
        <v>0.57421</v>
      </c>
      <c r="O55" s="149">
        <v>9.3907741787494798E-3</v>
      </c>
      <c r="P55" s="150">
        <v>36.459583664690101</v>
      </c>
      <c r="Q55" s="150">
        <v>3.3547724042028602</v>
      </c>
      <c r="R55" s="143"/>
    </row>
    <row r="56" spans="1:18">
      <c r="A56" s="143"/>
      <c r="B56" s="147" t="s">
        <v>477</v>
      </c>
      <c r="C56" s="143" t="s">
        <v>399</v>
      </c>
      <c r="D56" s="143" t="s">
        <v>455</v>
      </c>
      <c r="E56" s="143">
        <v>501</v>
      </c>
      <c r="F56" s="143">
        <v>3</v>
      </c>
      <c r="G56" s="143" t="s">
        <v>456</v>
      </c>
      <c r="H56" s="148">
        <v>-10.5342</v>
      </c>
      <c r="I56" s="148">
        <v>1.0998636279103E-2</v>
      </c>
      <c r="J56" s="148">
        <v>-7.3985666666666701</v>
      </c>
      <c r="K56" s="148">
        <v>5.8717014380652702E-2</v>
      </c>
      <c r="L56" s="148">
        <v>-8.1954917116792103</v>
      </c>
      <c r="M56" s="148">
        <v>5.8717014380652702E-2</v>
      </c>
      <c r="N56" s="149">
        <v>0.60855333333333295</v>
      </c>
      <c r="O56" s="149">
        <v>9.3907741787494798E-3</v>
      </c>
      <c r="P56" s="150">
        <v>24.861163428309901</v>
      </c>
      <c r="Q56" s="150">
        <v>2.9407873184386499</v>
      </c>
      <c r="R56" s="143"/>
    </row>
    <row r="57" spans="1:18" s="157" customFormat="1">
      <c r="A57" s="143"/>
      <c r="B57" s="147" t="s">
        <v>478</v>
      </c>
      <c r="C57" s="143" t="s">
        <v>399</v>
      </c>
      <c r="D57" s="143" t="s">
        <v>455</v>
      </c>
      <c r="E57" s="143">
        <v>510.5</v>
      </c>
      <c r="F57" s="143">
        <v>2</v>
      </c>
      <c r="G57" s="143" t="s">
        <v>456</v>
      </c>
      <c r="H57" s="148">
        <v>-9.1318999999999999</v>
      </c>
      <c r="I57" s="148">
        <v>1.8499999999999499E-2</v>
      </c>
      <c r="J57" s="148">
        <v>-9.5785499999999999</v>
      </c>
      <c r="K57" s="148">
        <v>7.7949999999999506E-2</v>
      </c>
      <c r="L57" s="148">
        <v>-2.6102213066670901</v>
      </c>
      <c r="M57" s="148">
        <v>7.7949999999999506E-2</v>
      </c>
      <c r="N57" s="149">
        <v>0.54625000000000001</v>
      </c>
      <c r="O57" s="149">
        <v>1.8509999999999999E-2</v>
      </c>
      <c r="P57" s="150">
        <v>47.089056028305997</v>
      </c>
      <c r="Q57" s="150">
        <v>7.2813866567290404</v>
      </c>
      <c r="R57" s="143"/>
    </row>
    <row r="58" spans="1:18" s="157" customFormat="1">
      <c r="A58" s="143"/>
      <c r="B58" s="147" t="s">
        <v>479</v>
      </c>
      <c r="C58" s="143" t="s">
        <v>399</v>
      </c>
      <c r="D58" s="143" t="s">
        <v>455</v>
      </c>
      <c r="E58" s="143">
        <v>517.20000000000005</v>
      </c>
      <c r="F58" s="143">
        <v>3</v>
      </c>
      <c r="G58" s="143" t="s">
        <v>422</v>
      </c>
      <c r="H58" s="148">
        <v>-7.8449666666666698</v>
      </c>
      <c r="I58" s="148">
        <v>4.6644554284979899E-2</v>
      </c>
      <c r="J58" s="148">
        <v>-8.2940666666666694</v>
      </c>
      <c r="K58" s="148">
        <v>7.7511490187655699E-2</v>
      </c>
      <c r="L58" s="148">
        <v>-3.3697191440988901</v>
      </c>
      <c r="M58" s="148">
        <v>7.7511490187655699E-2</v>
      </c>
      <c r="N58" s="149">
        <v>0.57672666666666705</v>
      </c>
      <c r="O58" s="149">
        <v>1.5617161856254299E-2</v>
      </c>
      <c r="P58" s="150">
        <v>35.786984271712697</v>
      </c>
      <c r="Q58" s="150">
        <v>5.6497201123290601</v>
      </c>
      <c r="R58" s="143"/>
    </row>
    <row r="59" spans="1:18" s="157" customFormat="1">
      <c r="A59" s="143"/>
      <c r="B59" s="147" t="s">
        <v>480</v>
      </c>
      <c r="C59" s="143" t="s">
        <v>399</v>
      </c>
      <c r="D59" s="143" t="s">
        <v>455</v>
      </c>
      <c r="E59" s="143">
        <v>517.20000000000005</v>
      </c>
      <c r="F59" s="143">
        <v>3</v>
      </c>
      <c r="G59" s="143" t="s">
        <v>424</v>
      </c>
      <c r="H59" s="148">
        <v>-9.0816666666666706</v>
      </c>
      <c r="I59" s="148">
        <v>4.0260209195239503E-2</v>
      </c>
      <c r="J59" s="148">
        <v>-8.2001666666666697</v>
      </c>
      <c r="K59" s="148">
        <v>8.6130759765474102E-2</v>
      </c>
      <c r="L59" s="148">
        <v>-6.0025722258504901</v>
      </c>
      <c r="M59" s="148">
        <v>8.6130759765474102E-2</v>
      </c>
      <c r="N59" s="149">
        <v>0.59741999999999995</v>
      </c>
      <c r="O59" s="149">
        <v>9.9230758000396803E-3</v>
      </c>
      <c r="P59" s="150">
        <v>28.559800853737901</v>
      </c>
      <c r="Q59" s="150">
        <v>3.31862518613783</v>
      </c>
      <c r="R59" s="143"/>
    </row>
    <row r="60" spans="1:18" s="157" customFormat="1">
      <c r="A60" s="143"/>
      <c r="B60" s="158" t="s">
        <v>481</v>
      </c>
      <c r="C60" s="159" t="s">
        <v>399</v>
      </c>
      <c r="D60" s="159" t="s">
        <v>455</v>
      </c>
      <c r="E60" s="159">
        <v>525.9</v>
      </c>
      <c r="F60" s="159">
        <v>5</v>
      </c>
      <c r="G60" s="159" t="s">
        <v>456</v>
      </c>
      <c r="H60" s="160">
        <v>-9.6593</v>
      </c>
      <c r="I60" s="160">
        <v>1.4790706541609199E-2</v>
      </c>
      <c r="J60" s="160">
        <v>-8.1536799999999996</v>
      </c>
      <c r="K60" s="160">
        <v>6.2755775829798993E-2</v>
      </c>
      <c r="L60" s="160">
        <v>-5.8508017434303401</v>
      </c>
      <c r="M60" s="160">
        <v>6.2755775829798993E-2</v>
      </c>
      <c r="N60" s="161">
        <v>0.58688600000000002</v>
      </c>
      <c r="O60" s="161">
        <v>1.2106738867259E-2</v>
      </c>
      <c r="P60" s="162">
        <v>32.320833023997203</v>
      </c>
      <c r="Q60" s="162">
        <v>4.3834621718656503</v>
      </c>
      <c r="R60" s="143"/>
    </row>
    <row r="61" spans="1:18">
      <c r="A61" s="143"/>
      <c r="B61" s="143"/>
      <c r="C61" s="143"/>
      <c r="D61" s="143"/>
      <c r="E61" s="143"/>
      <c r="F61" s="143"/>
      <c r="G61" s="143"/>
      <c r="H61" s="143"/>
      <c r="I61" s="143"/>
      <c r="J61" s="143"/>
      <c r="K61" s="143"/>
      <c r="L61" s="143"/>
      <c r="M61" s="143"/>
      <c r="N61" s="143"/>
      <c r="O61" s="143"/>
      <c r="P61" s="143"/>
      <c r="Q61" s="143"/>
      <c r="R61" s="143"/>
    </row>
    <row r="62" spans="1:18">
      <c r="A62" s="157"/>
      <c r="B62" s="157"/>
      <c r="C62" s="157"/>
      <c r="D62" s="157"/>
      <c r="E62" s="157"/>
      <c r="F62" s="157"/>
      <c r="G62" s="157"/>
      <c r="H62" s="157"/>
      <c r="I62" s="157"/>
      <c r="J62" s="157"/>
      <c r="K62" s="157"/>
      <c r="L62" s="157"/>
      <c r="M62" s="157"/>
      <c r="N62" s="157"/>
      <c r="O62" s="157"/>
      <c r="P62" s="157"/>
      <c r="Q62" s="157"/>
      <c r="R62" s="157"/>
    </row>
    <row r="63" spans="1:18">
      <c r="A63" s="157"/>
      <c r="B63" s="157"/>
      <c r="C63" s="157"/>
      <c r="D63" s="157"/>
      <c r="E63" s="157"/>
      <c r="F63" s="157"/>
      <c r="G63" s="157"/>
      <c r="H63" s="157"/>
      <c r="I63" s="157"/>
      <c r="J63" s="157"/>
      <c r="K63" s="157"/>
      <c r="L63" s="157"/>
      <c r="M63" s="157"/>
      <c r="N63" s="157"/>
      <c r="O63" s="157"/>
      <c r="P63" s="157"/>
      <c r="Q63" s="157"/>
      <c r="R63" s="157"/>
    </row>
    <row r="64" spans="1:18">
      <c r="A64" s="157"/>
      <c r="B64" s="157"/>
      <c r="C64" s="157"/>
      <c r="D64" s="157"/>
      <c r="E64" s="157"/>
      <c r="F64" s="157"/>
      <c r="G64" s="157"/>
      <c r="H64" s="157"/>
      <c r="I64" s="157"/>
      <c r="J64" s="157"/>
      <c r="K64" s="157"/>
      <c r="L64" s="157"/>
      <c r="M64" s="157"/>
      <c r="N64" s="157"/>
      <c r="O64" s="157"/>
      <c r="P64" s="157"/>
      <c r="Q64" s="157"/>
      <c r="R64" s="157"/>
    </row>
    <row r="65" spans="1:18">
      <c r="A65" s="157"/>
      <c r="B65" s="157"/>
      <c r="C65" s="157"/>
      <c r="D65" s="157"/>
      <c r="E65" s="157"/>
      <c r="F65" s="157"/>
      <c r="G65" s="157"/>
      <c r="H65" s="157"/>
      <c r="I65" s="157"/>
      <c r="J65" s="157"/>
      <c r="K65" s="157"/>
      <c r="L65" s="157"/>
      <c r="M65" s="157"/>
      <c r="N65" s="157"/>
      <c r="O65" s="157"/>
      <c r="P65" s="157"/>
      <c r="Q65" s="157"/>
      <c r="R65" s="157"/>
    </row>
    <row r="67" spans="1:18">
      <c r="F67" s="142">
        <f>MAX(F5:F60)</f>
        <v>6</v>
      </c>
    </row>
  </sheetData>
  <mergeCells count="2">
    <mergeCell ref="B3:Q3"/>
    <mergeCell ref="B33:Q33"/>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22</vt:i4>
      </vt:variant>
    </vt:vector>
  </HeadingPairs>
  <TitlesOfParts>
    <vt:vector size="22" baseType="lpstr">
      <vt:lpstr>Table 2.1</vt:lpstr>
      <vt:lpstr>Table 2.2</vt:lpstr>
      <vt:lpstr>Table 2.3</vt:lpstr>
      <vt:lpstr>Table 3.1</vt:lpstr>
      <vt:lpstr>Table 3.2</vt:lpstr>
      <vt:lpstr>Table 3.3</vt:lpstr>
      <vt:lpstr>Table3.4</vt:lpstr>
      <vt:lpstr>Table 4.1</vt:lpstr>
      <vt:lpstr>Table 4.2</vt:lpstr>
      <vt:lpstr>Table 4.3</vt:lpstr>
      <vt:lpstr>Table 4.4</vt:lpstr>
      <vt:lpstr>Table 4.5</vt:lpstr>
      <vt:lpstr>Supplementary Table A1</vt:lpstr>
      <vt:lpstr>Supplementary Table A2</vt:lpstr>
      <vt:lpstr>Supplementary Table A3</vt:lpstr>
      <vt:lpstr>Supplementary Table B1</vt:lpstr>
      <vt:lpstr>Supplementary Table B2</vt:lpstr>
      <vt:lpstr>Supplementary Table B3</vt:lpstr>
      <vt:lpstr>Supplementary Table C1</vt:lpstr>
      <vt:lpstr>Supplementary Table C2</vt:lpstr>
      <vt:lpstr>Supplementary Table C3</vt:lpstr>
      <vt:lpstr>Supplementary Table C4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Landon Burgener</dc:creator>
  <cp:lastModifiedBy>Landon Burgener</cp:lastModifiedBy>
  <dcterms:created xsi:type="dcterms:W3CDTF">2018-08-04T19:45:14Z</dcterms:created>
  <dcterms:modified xsi:type="dcterms:W3CDTF">2018-08-08T05:35:16Z</dcterms:modified>
</cp:coreProperties>
</file>